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9555" windowHeight="10035" activeTab="1"/>
  </bookViews>
  <sheets>
    <sheet name="Оценка рынка" sheetId="11" r:id="rId1"/>
    <sheet name="ВТБ_24" sheetId="1" r:id="rId2"/>
    <sheet name="Лето" sheetId="4" r:id="rId3"/>
    <sheet name="РСБ" sheetId="8" r:id="rId4"/>
    <sheet name="БМ" sheetId="3" r:id="rId5"/>
    <sheet name="Банки_МСФО" sheetId="9" r:id="rId6"/>
  </sheets>
  <calcPr calcId="145621"/>
</workbook>
</file>

<file path=xl/calcChain.xml><?xml version="1.0" encoding="utf-8"?>
<calcChain xmlns="http://schemas.openxmlformats.org/spreadsheetml/2006/main">
  <c r="C83" i="9" l="1"/>
  <c r="B8" i="11" s="1"/>
  <c r="B9" i="11" s="1"/>
  <c r="B11" i="11" s="1"/>
  <c r="B7" i="11"/>
  <c r="D24" i="3"/>
  <c r="B12" i="3"/>
  <c r="H12" i="3"/>
  <c r="G95" i="8"/>
  <c r="H95" i="8"/>
  <c r="B95" i="8"/>
  <c r="C95" i="8"/>
  <c r="C104" i="8" s="1"/>
  <c r="D95" i="8"/>
  <c r="D103" i="8" s="1"/>
  <c r="E95" i="8"/>
  <c r="F95" i="8"/>
  <c r="B5" i="4"/>
  <c r="C5" i="4"/>
  <c r="D5" i="4"/>
  <c r="E5" i="4"/>
  <c r="A5" i="4"/>
  <c r="C12" i="3"/>
  <c r="C24" i="3" s="1"/>
  <c r="D12" i="3"/>
  <c r="E12" i="3"/>
  <c r="E24" i="3" s="1"/>
  <c r="G12" i="3"/>
  <c r="G24" i="3" s="1"/>
  <c r="A12" i="3"/>
  <c r="I13" i="3" s="1"/>
  <c r="A15" i="1"/>
  <c r="B15" i="1"/>
  <c r="C15" i="1"/>
  <c r="D15" i="1"/>
  <c r="E15" i="1"/>
  <c r="F15" i="1"/>
  <c r="G15" i="1"/>
  <c r="H15" i="1"/>
  <c r="I15" i="1"/>
  <c r="K17" i="1" s="1"/>
  <c r="G29" i="1" s="1"/>
  <c r="J15" i="1"/>
  <c r="B20" i="3" l="1"/>
  <c r="F20" i="3"/>
  <c r="C20" i="3"/>
  <c r="G20" i="3"/>
  <c r="D20" i="3"/>
  <c r="H20" i="3"/>
  <c r="E20" i="3"/>
  <c r="A20" i="3"/>
  <c r="I20" i="3" s="1"/>
  <c r="I14" i="3"/>
  <c r="I16" i="3" s="1"/>
  <c r="A24" i="3"/>
  <c r="I24" i="3" s="1"/>
  <c r="F6" i="4"/>
  <c r="F7" i="4"/>
  <c r="A29" i="1"/>
  <c r="C29" i="1"/>
  <c r="I29" i="1"/>
  <c r="H29" i="1"/>
  <c r="K19" i="1"/>
  <c r="H21" i="1"/>
  <c r="K16" i="1"/>
  <c r="A95" i="8"/>
  <c r="J25" i="1" l="1"/>
  <c r="E25" i="1"/>
  <c r="A25" i="1"/>
  <c r="B25" i="1"/>
  <c r="F25" i="1"/>
  <c r="C25" i="1"/>
  <c r="G25" i="1"/>
  <c r="I25" i="1"/>
  <c r="D25" i="1"/>
  <c r="H25" i="1"/>
  <c r="K29" i="1"/>
  <c r="D17" i="4"/>
  <c r="E17" i="4"/>
  <c r="F9" i="4"/>
  <c r="A17" i="4"/>
  <c r="B17" i="4"/>
  <c r="B13" i="4"/>
  <c r="A13" i="4"/>
  <c r="C13" i="4"/>
  <c r="D13" i="4"/>
  <c r="E13" i="4"/>
  <c r="I97" i="8"/>
  <c r="I96" i="8"/>
  <c r="D108" i="8" l="1"/>
  <c r="H108" i="8"/>
  <c r="E108" i="8"/>
  <c r="A108" i="8"/>
  <c r="B108" i="8"/>
  <c r="F108" i="8"/>
  <c r="C108" i="8"/>
  <c r="G108" i="8"/>
  <c r="I99" i="8"/>
  <c r="G112" i="8"/>
  <c r="C112" i="8"/>
  <c r="A112" i="8"/>
  <c r="D112" i="8"/>
  <c r="E112" i="8"/>
  <c r="F13" i="4"/>
  <c r="K25" i="1"/>
  <c r="F17" i="4"/>
  <c r="I108" i="8" l="1"/>
  <c r="I112" i="8"/>
</calcChain>
</file>

<file path=xl/sharedStrings.xml><?xml version="1.0" encoding="utf-8"?>
<sst xmlns="http://schemas.openxmlformats.org/spreadsheetml/2006/main" count="497" uniqueCount="367">
  <si>
    <t>ТВ</t>
  </si>
  <si>
    <t>Продакшен</t>
  </si>
  <si>
    <t>Интернет</t>
  </si>
  <si>
    <t>Креатив</t>
  </si>
  <si>
    <t>Спецпроекты</t>
  </si>
  <si>
    <t>Креатив малые кампании</t>
  </si>
  <si>
    <t>Фед.пресса</t>
  </si>
  <si>
    <t>Рег.пресса</t>
  </si>
  <si>
    <t>ООН</t>
  </si>
  <si>
    <t>Другое</t>
  </si>
  <si>
    <t>Радио</t>
  </si>
  <si>
    <t>Пресса</t>
  </si>
  <si>
    <t>SMM</t>
  </si>
  <si>
    <t>Пресса, радио, транспорт</t>
  </si>
  <si>
    <t>Полиграфия</t>
  </si>
  <si>
    <t>Ссылка</t>
  </si>
  <si>
    <t>http://zakupki.gov.ru/223/purchase/public/purchase/info/common-info.html?noticeId=982094&amp;epz=true</t>
  </si>
  <si>
    <t>http://zakupki.gov.ru/223/purchase/public/purchase/info/common-info.html?noticeId=1705506&amp;epz=true</t>
  </si>
  <si>
    <t>http://zakupki.gov.ru/223/purchase/public/purchase/info/common-info.html?noticeId=420166&amp;epz=true</t>
  </si>
  <si>
    <t>http://zakupki.gov.ru/223/purchase/public/purchase/info/common-info.html?noticeId=1414989&amp;epz=true</t>
  </si>
  <si>
    <t>http://zakupki.gov.ru/223/purchase/public/purchase/info/common-info.html?noticeId=1536484&amp;epz=true</t>
  </si>
  <si>
    <t>http://zakupki.gov.ru/223/purchase/public/purchase/info/common-info.html?noticeId=1494061&amp;epz=true</t>
  </si>
  <si>
    <t>http://zakupki.gov.ru/223/purchase/public/purchase/info/common-info.html?noticeId=1193506&amp;epz=true</t>
  </si>
  <si>
    <t>http://zakupki.gov.ru/223/purchase/public/purchase/info/common-info.html?noticeId=1536496&amp;epz=true</t>
  </si>
  <si>
    <t>http://zakupki.gov.ru/223/purchase/public/purchase/info/common-info.html?noticeId=1410987&amp;epz=true</t>
  </si>
  <si>
    <t>http://zakupki.gov.ru/223/purchase/public/purchase/info/common-info.html?noticeId=1326851&amp;epz=true</t>
  </si>
  <si>
    <t>http://zakupki.gov.ru/223/purchase/public/purchase/info/common-info.html?noticeId=1033663&amp;epz=true</t>
  </si>
  <si>
    <t>Башкирия</t>
  </si>
  <si>
    <t>http://zakupki.gov.ru/223/purchase/public/purchase/info/common-info.html?noticeId=1414719&amp;epz=true</t>
  </si>
  <si>
    <t>http://zakupki.gov.ru/223/purchase/public/purchase/info/common-info.html?noticeId=1249772&amp;epz=true</t>
  </si>
  <si>
    <t>http://zakupki.gov.ru/223/purchase/public/purchase/info/common-info.html?noticeId=1249771&amp;epz=true</t>
  </si>
  <si>
    <t>Ставрополь</t>
  </si>
  <si>
    <t>http://zakupki.gov.ru/223/purchase/public/purchase/info/common-info.html?noticeId=1435153&amp;epz=true</t>
  </si>
  <si>
    <t>http://zakupki.gov.ru/223/purchase/public/purchase/info/common-info.html?noticeId=825642&amp;epz=true</t>
  </si>
  <si>
    <t>Нижний Новгород</t>
  </si>
  <si>
    <t>http://zakupki.gov.ru/223/purchase/public/purchase/info/common-info.html?noticeId=940391&amp;epz=true</t>
  </si>
  <si>
    <t>Ярославль</t>
  </si>
  <si>
    <t>http://zakupki.gov.ru/223/purchase/public/purchase/info/common-info.html?noticeId=1047503&amp;epz=true</t>
  </si>
  <si>
    <t>Новосибирск</t>
  </si>
  <si>
    <t>http://zakupki.gov.ru/223/purchase/public/purchase/info/documents.html?noticeId=1125409&amp;epz=true</t>
  </si>
  <si>
    <t>http://zakupki.gov.ru/223/purchase/public/purchase/info/common-info.html?noticeId=1557393&amp;epz=true</t>
  </si>
  <si>
    <t>Краснодар</t>
  </si>
  <si>
    <t>http://zakupki.gov.ru/223/purchase/public/purchase/info/common-info.html?noticeId=1459440&amp;epz=true</t>
  </si>
  <si>
    <t>Киров</t>
  </si>
  <si>
    <t>http://zakupki.gov.ru/223/purchase/public/purchase/info/common-info.html?noticeId=1138458&amp;epz=true</t>
  </si>
  <si>
    <t>http://zakupki.gov.ru/223/purchase/public/purchase/info/common-info.html?noticeId=955983&amp;epz=true</t>
  </si>
  <si>
    <t>Приморский край</t>
  </si>
  <si>
    <t>http://zakupki.gov.ru/223/purchase/public/purchase/info/common-info.html?noticeId=1407156&amp;epz=true</t>
  </si>
  <si>
    <t>http://zakupki.gov.ru/223/purchase/public/purchase/info/common-info.html?noticeId=1111642&amp;epz=true</t>
  </si>
  <si>
    <t>Алтай</t>
  </si>
  <si>
    <t>http://zakupki.gov.ru/223/purchase/public/purchase/info/common-info.html?noticeId=1147021&amp;epz=true</t>
  </si>
  <si>
    <t>Брянск</t>
  </si>
  <si>
    <t>http://zakupki.gov.ru/223/purchase/public/purchase/info/common-info.html?noticeId=1171653&amp;epz=true</t>
  </si>
  <si>
    <t>Красноярск</t>
  </si>
  <si>
    <t xml:space="preserve">http://zakupki.gov.ru/223/purchase/public/purchase/info/common-info.html?noticeId=1113862&amp;epz=true  </t>
  </si>
  <si>
    <t>Ростов</t>
  </si>
  <si>
    <t>http://zakupki.gov.ru/223/purchase/public/purchase/info/common-info.html?noticeId=1481090&amp;epz=true</t>
  </si>
  <si>
    <t>Томск</t>
  </si>
  <si>
    <t>http://zakupki.gov.ru/223/purchase/public/purchase/info/common-info.html?noticeId=2074306&amp;epz=true</t>
  </si>
  <si>
    <t>http://zakupki.gov.ru/223/purchase/public/purchase/info/common-info.html?noticeId=1022486&amp;epz=true</t>
  </si>
  <si>
    <t>http://zakupki.gov.ru/223/purchase/public/purchase/info/common-info.html?noticeId=1127505&amp;epz=true</t>
  </si>
  <si>
    <t>http://zakupki.gov.ru/223/purchase/public/purchase/info/common-info.html?noticeId=742692&amp;epz=true</t>
  </si>
  <si>
    <t>Дагестан</t>
  </si>
  <si>
    <t>http://zakupki.gov.ru/223/purchase/public/purchase/info/common-info.html?noticeId=1455539&amp;epz=true</t>
  </si>
  <si>
    <t>http://zakupki.gov.ru/223/purchase/public/purchase/info/common-info.html?noticeId=1003144&amp;epz=true</t>
  </si>
  <si>
    <t>Омск</t>
  </si>
  <si>
    <t>http://zakupki.gov.ru/223/purchase/public/purchase/info/common-info.html?noticeId=1412116&amp;epz=true</t>
  </si>
  <si>
    <t>Свердл. Обл.</t>
  </si>
  <si>
    <t>http://zakupki.gov.ru/223/purchase/public/purchase/info/common-info.html?noticeId=1670011&amp;epz=true</t>
  </si>
  <si>
    <t>Курган</t>
  </si>
  <si>
    <t>http://zakupki.gov.ru/223/purchase/public/purchase/info/common-info.html?noticeId=1676887&amp;epz=true</t>
  </si>
  <si>
    <t>http://zakupki.gov.ru/223/purchase/public/purchase/info/common-info.html?noticeId=935997&amp;epz=true</t>
  </si>
  <si>
    <t>http://zakupki.gov.ru/223/purchase/public/purchase/info/common-info.html?noticeId=1107627&amp;epz=true</t>
  </si>
  <si>
    <t>Тула</t>
  </si>
  <si>
    <t>http://zakupki.gov.ru/223/purchase/public/purchase/info/common-info.html?noticeId=1239674&amp;epz=true</t>
  </si>
  <si>
    <t>http://zakupki.gov.ru/223/purchase/public/purchase/info/common-info.html?noticeId=1456254&amp;epz=true</t>
  </si>
  <si>
    <t>Чечня</t>
  </si>
  <si>
    <t>http://zakupki.gov.ru/223/purchase/public/purchase/info/common-info.html?noticeId=1199266&amp;epz=true</t>
  </si>
  <si>
    <t>Самара</t>
  </si>
  <si>
    <t>http://zakupki.gov.ru/223/purchase/public/purchase/info/common-info.html?noticeId=1229846&amp;epz=true</t>
  </si>
  <si>
    <t>http://zakupki.gov.ru/223/purchase/public/purchase/info/common-info.html?noticeId=1039765&amp;epz=true</t>
  </si>
  <si>
    <t>http://zakupki.gov.ru/223/purchase/public/purchase/info/common-info.html?noticeId=935880&amp;epz=true</t>
  </si>
  <si>
    <t>http://zakupki.gov.ru/223/purchase/public/purchase/info/common-info.html?noticeId=1784795&amp;epz=true</t>
  </si>
  <si>
    <t>Пенза</t>
  </si>
  <si>
    <t>http://zakupki.gov.ru/223/purchase/public/purchase/info/common-info.html?noticeId=1354762&amp;epz=true</t>
  </si>
  <si>
    <t>http://zakupki.gov.ru/223/purchase/public/purchase/info/common-info.html?noticeId=1169111&amp;epz=true</t>
  </si>
  <si>
    <t>Казань</t>
  </si>
  <si>
    <t>http://zakupki.gov.ru/223/purchase/public/purchase/info/common-info.html?noticeId=1158394&amp;epz=true</t>
  </si>
  <si>
    <t>Татарстан</t>
  </si>
  <si>
    <t>http://zakupki.gov.ru/223/purchase/public/purchase/info/common-info.html?noticeId=1254201&amp;epz=true</t>
  </si>
  <si>
    <t>Новгород</t>
  </si>
  <si>
    <t>http://zakupki.gov.ru/223/purchase/public/purchase/info/common-info.html?noticeId=1611518&amp;epz=true</t>
  </si>
  <si>
    <t>http://zakupki.gov.ru/223/purchase/public/purchase/info/common-info.html?noticeId=1355035&amp;epz=true</t>
  </si>
  <si>
    <t>Марий Эл</t>
  </si>
  <si>
    <t>http://zakupki.gov.ru/223/purchase/public/purchase/info/common-info.html?noticeId=1349630&amp;epz=true</t>
  </si>
  <si>
    <t>Пермь</t>
  </si>
  <si>
    <t>http://zakupki.gov.ru/223/purchase/public/purchase/info/common-info.html?noticeId=887267&amp;epz=true</t>
  </si>
  <si>
    <t>Якутия</t>
  </si>
  <si>
    <t>http://zakupki.gov.ru/223/purchase/public/purchase/info/common-info.html?noticeId=1096044&amp;epz=true</t>
  </si>
  <si>
    <t>Екатер.</t>
  </si>
  <si>
    <t>http://zakupki.gov.ru/223/purchase/public/purchase/info/common-info.html?noticeId=1118638&amp;epz=true</t>
  </si>
  <si>
    <t>http://zakupki.gov.ru/223/purchase/public/purchase/info/common-info.html?noticeId=1463387&amp;epz=true</t>
  </si>
  <si>
    <t>http://zakupki.gov.ru/223/purchase/public/purchase/info/common-info.html?noticeId=739949&amp;epz=true</t>
  </si>
  <si>
    <t>Архангельск</t>
  </si>
  <si>
    <t>http://zakupki.gov.ru/223/purchase/public/purchase/info/common-info.html?noticeId=1315505&amp;epz=true</t>
  </si>
  <si>
    <t>Чувашия</t>
  </si>
  <si>
    <t>http://zakupki.gov.ru/223/purchase/public/purchase/info/common-info.html?noticeId=1277548&amp;epz=true</t>
  </si>
  <si>
    <t>http://zakupki.gov.ru/223/purchase/public/purchase/info/common-info.html?noticeId=1665340&amp;epz=true</t>
  </si>
  <si>
    <t>http://zakupki.gov.ru/223/purchase/public/purchase/info/common-info.html?noticeId=847784&amp;epz=true</t>
  </si>
  <si>
    <t>http://zakupki.gov.ru/223/purchase/public/purchase/info/common-info.html?noticeId=1675377&amp;epz=true</t>
  </si>
  <si>
    <t>http://zakupki.gov.ru/223/purchase/public/purchase/info/common-info.html?noticeId=1149669&amp;epz=true</t>
  </si>
  <si>
    <t>http://zakupki.gov.ru/223/purchase/public/purchase/info/common-info.html?noticeId=887072&amp;epz=true</t>
  </si>
  <si>
    <t>http://zakupki.gov.ru/223/purchase/public/purchase/info/common-info.html?noticeId=1119151&amp;epz=true</t>
  </si>
  <si>
    <t>Смоленск</t>
  </si>
  <si>
    <t>http://zakupki.gov.ru/223/purchase/public/purchase/info/common-info.html?noticeId=1375246&amp;epz=true</t>
  </si>
  <si>
    <t>Иркутск</t>
  </si>
  <si>
    <t>http://zakupki.gov.ru/223/purchase/public/purchase/info/common-info.html?noticeId=1107451&amp;epz=true</t>
  </si>
  <si>
    <t>http://zakupki.gov.ru/223/purchase/public/purchase/info/common-info.html?noticeId=1660681&amp;epz=true</t>
  </si>
  <si>
    <t>http://zakupki.gov.ru/223/purchase/public/purchase/info/common-info.html?noticeId=1107429&amp;epz=true</t>
  </si>
  <si>
    <t>http://zakupki.gov.ru/223/purchase/public/purchase/info/common-info.html?noticeId=1398984&amp;epz=true</t>
  </si>
  <si>
    <t>http://zakupki.gov.ru/223/purchase/public/purchase/info/common-info.html?noticeId=1321835&amp;epz=true</t>
  </si>
  <si>
    <t>Челябинск</t>
  </si>
  <si>
    <t>http://zakupki.gov.ru/223/purchase/public/purchase/info/common-info.html?noticeId=1645551&amp;epz=true</t>
  </si>
  <si>
    <t>http://zakupki.gov.ru/223/purchase/public/purchase/info/common-info.html?noticeId=1440071&amp;epz=true</t>
  </si>
  <si>
    <t>http://zakupki.gov.ru/223/purchase/public/purchase/info/common-info.html?noticeId=1440095&amp;epz=true</t>
  </si>
  <si>
    <t>http://zakupki.gov.ru/223/purchase/public/purchase/info/common-info.html?noticeId=1661215&amp;epz=true</t>
  </si>
  <si>
    <t>http://zakupki.gov.ru/223/purchase/public/purchase/info/common-info.html?noticeId=1277802&amp;epz=true</t>
  </si>
  <si>
    <t>http://zakupki.gov.ru/223/purchase/public/purchase/info/common-info.html?noticeId=1456072&amp;epz=true</t>
  </si>
  <si>
    <t>http://zakupki.gov.ru/223/purchase/public/purchase/info/common-info.html?noticeId=887189&amp;epz=true</t>
  </si>
  <si>
    <t>http://zakupki.gov.ru/223/purchase/public/purchase/info/common-info.html?noticeId=1462854&amp;epz=true</t>
  </si>
  <si>
    <t>http://zakupki.gov.ru/223/purchase/public/purchase/info/common-info.html?noticeId=1417601&amp;epz=true</t>
  </si>
  <si>
    <t>http://zakupki.gov.ru/223/purchase/public/purchase/info/common-info.html?noticeId=1677096&amp;epz=true</t>
  </si>
  <si>
    <t xml:space="preserve">http://zakupki.gov.ru/223/purchase/public/purchase/info/common-info.html?noticeId=1111813&amp;epz=true </t>
  </si>
  <si>
    <t>новосибирск навигация. В эспаре у РСБ весь бюджет 2.94 на 11 конструкций. Только по этому договору их 24</t>
  </si>
  <si>
    <t xml:space="preserve">http://zakupki.gov.ru/223/purchase/public/purchase/info/common-info.html?noticeId=1383873&amp;epz=true </t>
  </si>
  <si>
    <t>Рекламное издание</t>
  </si>
  <si>
    <t>http://zakupki.gov.ru/223/purchase/public/purchase/info/common-info.html?noticeId=1171885&amp;epz=true</t>
  </si>
  <si>
    <t xml:space="preserve"> Маяк, Радио России</t>
  </si>
  <si>
    <t xml:space="preserve">http://zakupki.gov.ru/223/purchase/public/purchase/info/common-info.html?noticeId=1167753&amp;epz=true </t>
  </si>
  <si>
    <t>PR в сетях</t>
  </si>
  <si>
    <t xml:space="preserve">http://zakupki.gov.ru/223/purchase/public/purchase/info/common-info.html?noticeId=1285414&amp;epz=true </t>
  </si>
  <si>
    <t>КОНТЕКСТ</t>
  </si>
  <si>
    <t xml:space="preserve">http://zakupki.gov.ru/223/purchase/public/purchase/info/common-info.html?noticeId=1171846&amp;epz=true </t>
  </si>
  <si>
    <t>Ретро FM</t>
  </si>
  <si>
    <t>http://zakupki.gov.ru/223/purchase/public/purchase/info/common-info.html?noticeId=1326867&amp;epz=true</t>
  </si>
  <si>
    <t xml:space="preserve"> mail.ru</t>
  </si>
  <si>
    <t>Производство креативных м-лов</t>
  </si>
  <si>
    <t>http://zakupki.gov.ru/223/purchase/public/purchase/info/common-info.html?noticeId=1741090&amp;epz=true</t>
  </si>
  <si>
    <t>http://zakupki.gov.ru/223/purchase/public/purchase/info/common-info.html?noticeId=1572627&amp;epz=true</t>
  </si>
  <si>
    <t>http://zakupki.gov.ru/223/purchase/public/purchase/info/common-info.html?noticeId=955427&amp;epz=true</t>
  </si>
  <si>
    <t>Полиграфия http://zakupki.gov.ru/223/purchase/public/purchase/info/common-info.html?noticeId=946497&amp;epz=true</t>
  </si>
  <si>
    <t>Спонсорство женской баскетбольной сборной http://zakupki.gov.ru/223/purchase/public/purchase/info/common-info.html?noticeId=771083&amp;epz=true</t>
  </si>
  <si>
    <t>http://adindex.ru/news/ek/2014/01/31/106262.phtml</t>
  </si>
  <si>
    <t>http://zakupki.gov.ru/223/purchase/public/purchase/info/documents.html?noticeId=823852&amp;epz=true</t>
  </si>
  <si>
    <t>http://adindex.ru/news/ek/2013/12/23/105320.phtml</t>
  </si>
  <si>
    <t>http://adindex.ru/news/digital/2013/12/24/105378.phtml</t>
  </si>
  <si>
    <t>http://adindex.ru/news/ek/2014/02/11/106686.phtml</t>
  </si>
  <si>
    <t>http://adindex.ru/news/ek/2014/04/22/109412.phtml</t>
  </si>
  <si>
    <t>http://zakupki.gov.ru/223/purchase/public/purchase/info/common-info.html?noticeId=1634510&amp;epz=true</t>
  </si>
  <si>
    <t>Партнерство Питерского экономического форума  http://adindex.ru/news/ek/2014/05/29/110793.phtml</t>
  </si>
  <si>
    <t>Сумма всего</t>
  </si>
  <si>
    <t>Сумма СМИ</t>
  </si>
  <si>
    <t>Бюджет по МСФО</t>
  </si>
  <si>
    <t>Доля СМИ в общем бюджете</t>
  </si>
  <si>
    <t>Регион</t>
  </si>
  <si>
    <t>РЕГИОНАЛЬНЫЕ БЮДЖЕТЫ</t>
  </si>
  <si>
    <t>Доля рег. прессы</t>
  </si>
  <si>
    <t>Доля рег. радио</t>
  </si>
  <si>
    <t>http://adindex.ru/news/ek/2014/09/22/115355.phtml</t>
  </si>
  <si>
    <t>http://adindex.ru/news/ek/2014/09/5/114609.phtml</t>
  </si>
  <si>
    <t>http://adindex.ru/news/ek/2014/10/21/116462.phtml</t>
  </si>
  <si>
    <t>http://adindex.ru/news/ek/2014/02/19/106928.phtml</t>
  </si>
  <si>
    <t>http://adindex.ru/news/ek/2014/02/21/107102.phtml</t>
  </si>
  <si>
    <t>http://adindex.ru/news/ek/2014/05/13/110077.phtml</t>
  </si>
  <si>
    <t>http://adindex.ru/news/ek/2014/04/9/108973.phtml</t>
  </si>
  <si>
    <t>http://zakupki.gov.ru/223/purchase/public/purchase/info/common-info.html?noticeId=1550558&amp;epz=true</t>
  </si>
  <si>
    <t>http://zakupki.gov.ru/223/purchase/public/purchase/info/common-info.html?noticeId=1158952&amp;epz=true</t>
  </si>
  <si>
    <t>http://zakupki.gov.ru/223/purchase/public/purchase/info/common-info.html?noticeId=1035613&amp;epz=true (vk)</t>
  </si>
  <si>
    <t>http://zakupki.gov.ru/223/purchase/public/purchase/info/common-info.html?noticeId=971695&amp;epz=true</t>
  </si>
  <si>
    <t>http://zakupki.gov.ru/223/purchase/public/purchase/info/common-info.html?noticeId=882220&amp;epz=true</t>
  </si>
  <si>
    <t>Усадьба Джазз</t>
  </si>
  <si>
    <t>http://zakupki.gov.ru/223/purchase/public/purchase/info/common-info.html?noticeId=1667037&amp;epz=true</t>
  </si>
  <si>
    <t>№</t>
  </si>
  <si>
    <t>Банк</t>
  </si>
  <si>
    <t>2014 год</t>
  </si>
  <si>
    <t>2013 год</t>
  </si>
  <si>
    <t>2012 год</t>
  </si>
  <si>
    <t>Пруфлинк</t>
  </si>
  <si>
    <t>Сбербанк</t>
  </si>
  <si>
    <t>http://www.sberbank.ru/common/img/uploaded/files/info/ifrs2014/ifrs2014rus.zip</t>
  </si>
  <si>
    <t>ВТБ</t>
  </si>
  <si>
    <t>http://www.vtb.ru/upload/iblock/830/Report_Y14_rus_final_ntc_locked.pdf</t>
  </si>
  <si>
    <t>Внешэкономбанк*</t>
  </si>
  <si>
    <t>http://www.veb.ru/common/upload/files/veb/msfo/ifrs_2014_ru.pdf</t>
  </si>
  <si>
    <t>ВТБ 24</t>
  </si>
  <si>
    <t>http://www.vtb24.ru/about/info/results/Documents/vtb24_quarterly_report_audit_allvtb24_14.pdf</t>
  </si>
  <si>
    <t>Альфа-Банк</t>
  </si>
  <si>
    <t>https://alfabank.ru/f/1/about/annual_report/msfo/msfo14.pdf</t>
  </si>
  <si>
    <t xml:space="preserve">Тиньков Кредитные системы </t>
  </si>
  <si>
    <t>https://static.tinkoff.ru/documents/investors/financial_statements/2014/finreport-msfo-2014.pdf</t>
  </si>
  <si>
    <t>Банк Москвы</t>
  </si>
  <si>
    <t>http://www.bm.ru/common/img/uploaded/pdf/2015/file_0384.pdf</t>
  </si>
  <si>
    <t>Россельхозбанк</t>
  </si>
  <si>
    <t>http://www.rshb.ru/download-file/132551/</t>
  </si>
  <si>
    <t>Совкомбанк</t>
  </si>
  <si>
    <t>http://sovcombank.ru/upload/documents/informaciya_emitenta/IFRS%20FS%20Sovcombank%20Group%202014m12_rus.pdf</t>
  </si>
  <si>
    <t>Восточный Экспресс Банк</t>
  </si>
  <si>
    <t>http://www.express-bank.ru/sites/default/files/docs/about/disclosure/accounting/RUS_OEB_IFRS_12m2014.pdf</t>
  </si>
  <si>
    <t>Газпромбанк</t>
  </si>
  <si>
    <t>http://www.gazprombank.ru/msfo/GPB_IFRS_2014_12m_ENG.pdf</t>
  </si>
  <si>
    <t>Траст</t>
  </si>
  <si>
    <t>http://www.trust.ru/upload/iblock/8b9/Отчетность_МСФО_Траст_2014.pdf</t>
  </si>
  <si>
    <t>Югра</t>
  </si>
  <si>
    <t>http://www.jugra.ru/msk/doc-upload/download/48/788/</t>
  </si>
  <si>
    <t>Райффайзенбанк</t>
  </si>
  <si>
    <t>http://www.raiffeisen.ru/common/img/uploaded/files/about/investors/RUS_FS_formatted_2014.pdf</t>
  </si>
  <si>
    <t>Московский кредитный банк</t>
  </si>
  <si>
    <t>http://mkb.ru/investor/report/doc/2014/4/IFRS_CBM_4Q-2014_rus_pdf.pdf</t>
  </si>
  <si>
    <t>Открытие ФК</t>
  </si>
  <si>
    <t>http://ir.otkritiefc.ru/fileadmin/files/Investor_Relations/Reports_and_Publications/2014/FCO_IFRS_Cons_FS_14-e.pdf</t>
  </si>
  <si>
    <t>Промсвязьбанк</t>
  </si>
  <si>
    <t>http://www.psbank.ru/~/media/Files/Bank/Investors/Reporting/PSBconsreport2014_rus.ashx</t>
  </si>
  <si>
    <t xml:space="preserve">Хоум Кредит Банк </t>
  </si>
  <si>
    <t>http://www.homecredit.ru/download.php?fid=49096</t>
  </si>
  <si>
    <t>Бинбанк</t>
  </si>
  <si>
    <t>http://www.binbank.ru/about/accountancy/msfo/24196/?download=7844</t>
  </si>
  <si>
    <t>Пробизнесбанк (группа Лайф)</t>
  </si>
  <si>
    <t>http://prbb.ru/probusinessbank/report/msfo/cons_report_01012015.pdf</t>
  </si>
  <si>
    <t>Лето Банк</t>
  </si>
  <si>
    <t>http://letobank.ru/upload/images/documents/data/Leto_bank_2014.pdf</t>
  </si>
  <si>
    <t>UniCredit Bank</t>
  </si>
  <si>
    <t>http://www.unicreditbank.ru/media/unicredit/financing_reports/annual_reports/uc_ar2014_rus.pdf</t>
  </si>
  <si>
    <t>АК БАРС</t>
  </si>
  <si>
    <t>https://www.akbars.ru/upload/iblock/633/63320af5b80d2bd6caa42d32455183e1.pdf</t>
  </si>
  <si>
    <t>CitiBank</t>
  </si>
  <si>
    <t>https://www.citibank.ru/russia/pdf/rus/AR_2014_rus.pdf</t>
  </si>
  <si>
    <t>Русский стандарт</t>
  </si>
  <si>
    <t>http://www.rsb.ru/about/recording/2014/</t>
  </si>
  <si>
    <t>Уралсиб</t>
  </si>
  <si>
    <t>http://www.bankuralsib.ru/mediacache/Bank2012/bank/reports/IFRS_2014.pdf</t>
  </si>
  <si>
    <t>Глобэкс Банк</t>
  </si>
  <si>
    <t>http://www.globexbank.ru/common/upload/docs/reports/otchetnost_2014.pdf</t>
  </si>
  <si>
    <t>Инвестторгбанк</t>
  </si>
  <si>
    <t>http://www.itb.ru/download-file/3966/</t>
  </si>
  <si>
    <t>Мособлбанк</t>
  </si>
  <si>
    <t>http://www.mosoblbank.ru/upload/pdf/MOB_konsolid_FO_rus_2014.pdf</t>
  </si>
  <si>
    <t>Московский индустриальный банк**</t>
  </si>
  <si>
    <t>http://www.minbank.ru/upload/medialibrary/2c7/msfo-minb-2014.pdf</t>
  </si>
  <si>
    <t>OTП Банк</t>
  </si>
  <si>
    <t>http://en.otpbank.ru/f/en/akcyy/msfo/OTP-Bank-IFRS-FS-14-e.pdf</t>
  </si>
  <si>
    <t>БФГ Кредит</t>
  </si>
  <si>
    <t>http://www.bfgbank.ru/about/reporting/download/12/688/</t>
  </si>
  <si>
    <t>Связь Банк</t>
  </si>
  <si>
    <t>http://www.sviaz-bank.ru/downloads/download/94/1097/</t>
  </si>
  <si>
    <t>Банк Российский Кредит</t>
  </si>
  <si>
    <t>http://www.roscredit.ru/general/upload/docs/msfo/MSFO_2014.pdf</t>
  </si>
  <si>
    <t>СМП Банк</t>
  </si>
  <si>
    <t>http://www.smpbank.ru/uploads/assets/doc/20150429_SMP_Bank_Consolidated_rus.pdf</t>
  </si>
  <si>
    <t>Северный Морской путь</t>
  </si>
  <si>
    <t>http://smpbank.ru/uploads/assets/doc/20150429_SMP_Bank_Consolidated_rus.pdf</t>
  </si>
  <si>
    <t>МТС-Банк</t>
  </si>
  <si>
    <t>http://www.mtsbank.ru/files/MTS%20Bank%20IFRS%20Cons%20FS%2014-r.pdf</t>
  </si>
  <si>
    <t xml:space="preserve">Абсолют Банк </t>
  </si>
  <si>
    <t>http://www.absolutbank.ru/documents/banktoday/absolutbank_2014_rus.pdf</t>
  </si>
  <si>
    <t>Возрождение</t>
  </si>
  <si>
    <t>http://www.vbank.ru/f/1/investors/financial/annual_reports/2014_Results_rus_9428.pdf</t>
  </si>
  <si>
    <t>Петрокоммерц</t>
  </si>
  <si>
    <t>http://www.pkb.ru/doc/doc.asp?obj=105103</t>
  </si>
  <si>
    <t>Локо-Банк</t>
  </si>
  <si>
    <t>http://www.lockobank.ru/upload/iblock/b96/2014_ifrs_lockobank_rus.pdf</t>
  </si>
  <si>
    <t>Кубань Кредит</t>
  </si>
  <si>
    <t>https://www.kubankredit.ru/upload/otchet/2014/5/GODCONSFIN2014.PDF</t>
  </si>
  <si>
    <t>Росинтербанк</t>
  </si>
  <si>
    <t>http://www.rosinterbank.ru/upload/Rosinterbank_IFRS_FS_2014.PDF</t>
  </si>
  <si>
    <t>ЗапСибКомБанк</t>
  </si>
  <si>
    <t>http://www.zapsibkombank.ru/upload/iblock/ac0/konsolid_fin_ot_t_2014_angl_060514.pdf</t>
  </si>
  <si>
    <t>Банк Санкт-Петербург</t>
  </si>
  <si>
    <t>file:///C:/Users/user/Desktop/%D0%A0%D0%B5%D0%B9%D1%82%D0%B8%D0%BD%D0%B3/2014/%D0%91%D1%8E%D0%B4%D0%B5%D1%82%D1%8B%20%D0%BE%D1%82%D0%BA%D1%80%D1%8B%D1%82%D1%8B%D0%B5%20%D0%B8%D1%81%D1%82%D0%BE%D1%87%D0%BD%D0%B8%D0%BA%D0%B8/IFRS-FY-2014_rus.pdf</t>
  </si>
  <si>
    <t>МДМ Банк</t>
  </si>
  <si>
    <t>http://www.mdm.ru/f/1/ir/results/МДМ-Банк-Консолидированная-финансовая-отчетность-за-год,-закончившийся-31-декабря-2014-года.pdf</t>
  </si>
  <si>
    <t>Интеза</t>
  </si>
  <si>
    <t>http://www.bancaintesa.ru/files/reports/annual/2014-2_rus.zip</t>
  </si>
  <si>
    <t>Интеркоммерц Банк</t>
  </si>
  <si>
    <t>http://intercommerz.ru/site/files/downloads/about_us/finansovaya_otchetnost/msfo2014.pdf</t>
  </si>
  <si>
    <t>Азиатско-Тихоокеанский Банк</t>
  </si>
  <si>
    <t>http://www.atb.su/index.php?option=com_phocadownload&amp;view=category&amp;id=156%3Amsfo-14&amp;download=3891%3A----2014-&amp;Itemid=63</t>
  </si>
  <si>
    <t>СКБ Банк</t>
  </si>
  <si>
    <t>http://www.skbbank.ru/files/MSFO/SKB_FS_2014_rus.pdf</t>
  </si>
  <si>
    <t>Зенит</t>
  </si>
  <si>
    <t>http://www.zenit.ru/media/group_/rus/bankgroup/2014/ZBG_IFRS_Cons_FS_14.pdf</t>
  </si>
  <si>
    <t>Всероссийский Банк Развития Регионов</t>
  </si>
  <si>
    <t>http://www.vbrr.ru/about/statements/2014/VBRR_A1.1_Bank_2014_208_fz_1a.pdf</t>
  </si>
  <si>
    <t>ДельтаКредит</t>
  </si>
  <si>
    <t>http://www.deltacredit.ru/For_CBRF/DCB_unaudited_IFRS_31_December_2014.pdf</t>
  </si>
  <si>
    <t>Татфондбанк</t>
  </si>
  <si>
    <t>http://tfb.ru/upload/iblock/eb8/_wqjn_xckkflltcex_2014.rar</t>
  </si>
  <si>
    <t>Росгосстрах Банк</t>
  </si>
  <si>
    <t>http://rgsbank.ru/files/Rosgosstrakh%20IFRS.pdf</t>
  </si>
  <si>
    <t>Новиком Банк</t>
  </si>
  <si>
    <t>http://www.novikom.ru/common/img/uploaded/reports/konsolidirovannaya_otchetnost_msfo_2015.pdf</t>
  </si>
  <si>
    <t>Нордеа Банк</t>
  </si>
  <si>
    <t>https://www.nordea.ru/documents/accounts_results/Consolidated_results_2014.pdf</t>
  </si>
  <si>
    <t>Банк Российский Капитал</t>
  </si>
  <si>
    <t>http://www.roscap.ru/doc/doc.asp?obj=112202</t>
  </si>
  <si>
    <t>Юниаструм Банк</t>
  </si>
  <si>
    <t>https://www.uniastrum.ru/about/financial-statement/docs/msfo_uniastrumbank_2014_ru.pdf</t>
  </si>
  <si>
    <t>Первобанк</t>
  </si>
  <si>
    <t>http://www.pervobank.ru/ckfinder/userfiles/files/MSFO_2014.pdf</t>
  </si>
  <si>
    <t>Центр-Инвест</t>
  </si>
  <si>
    <t>http://www.centrinvest.ru/files/about/reports/issuedocs/CIB2014_12_RUS.pdf</t>
  </si>
  <si>
    <t>РосЕвроБанк</t>
  </si>
  <si>
    <t>http://www.rosevrobank.ru/download/94752.php</t>
  </si>
  <si>
    <t>БФА Банк</t>
  </si>
  <si>
    <t>http://www.bfa.ru/upload/iblock/d12/BFA%20Bank%20FSs%202014.pdf</t>
  </si>
  <si>
    <t>Сетелем Банк</t>
  </si>
  <si>
    <t>https://www.cetelem.ru/files-pro//6466675976555e76/%D0%9E%D1%82%D1%87%D0%B5%D1%82%D0%BD%D0%BE%D1%81%D1%82%D1%8C%20%D0%9C%D0%A1%D0%A4%D0%9E_%D0%A1%D0%B5%D1%82%D0%B5%D0%BB%D0%B5%D0%BC_2014_RUS.pdf</t>
  </si>
  <si>
    <t>Транскапиталбанк</t>
  </si>
  <si>
    <t>http://www.transcapital.ru/upload/annual_report/reporting_under_ifrs_for_2014.pdf</t>
  </si>
  <si>
    <t>Российский национальный коммерческий банк</t>
  </si>
  <si>
    <t>http://www.rncb.ru/common/img/uploaded/ai/file_0210.pdf</t>
  </si>
  <si>
    <t>Металлинвестбанк</t>
  </si>
  <si>
    <t>http://metallinvestbank.ru/downloads/fin_otchet/fin_otchet_2014.pdf</t>
  </si>
  <si>
    <t>Внешпромбанк</t>
  </si>
  <si>
    <t>http://www.feib.ru/upload/iblock/7fc/FEIB_IFRS_01012015_rus_final.pdf</t>
  </si>
  <si>
    <t>Центрокредит</t>
  </si>
  <si>
    <t>http://www.ccb.ru/upload/iblock/e8d/e8d46106669c5a6ffd978773ed493df3.pdf</t>
  </si>
  <si>
    <t>Уральский банк реконструкции и развития</t>
  </si>
  <si>
    <t>http://www.ubrr.ru/download.php?did=2547&amp;rname=%C3%EE%E4%EE%E2%E0%FF%20%EA%EE%ED%F1%EE%EB%E8%E4%E8%F0%EE%E2%E0%ED%ED%E0%FF%20%F4%E8%ED%E0%ED%F1%EE%E2%E0%FF%20%EE%F2%F7%E5%F2%ED%EE%F1%F2%FC%20%ED%E0%2031%20%E4%E5%EA%E0%E1%F0%FF%202014%20%E3%EE%E4%E0</t>
  </si>
  <si>
    <t>Банк Образование</t>
  </si>
  <si>
    <t>http://www.obrbank.ru/netcat_files/File/MSFO_2014_obrbank.pdf</t>
  </si>
  <si>
    <t>Союз</t>
  </si>
  <si>
    <t>http://www.banksoyuz.ru/ru/about/disclosure/?section=IFRS&amp;download=2641</t>
  </si>
  <si>
    <t>МСП БАНК</t>
  </si>
  <si>
    <t>http://www.mspbank.ru/userfiles/doc/otchetnost_2014_208-fz_1a.pdf</t>
  </si>
  <si>
    <t>Анталбанк</t>
  </si>
  <si>
    <t>http://www.antalbank.ru/files/godotchet2014.pdf</t>
  </si>
  <si>
    <t>HSBC</t>
  </si>
  <si>
    <t>http://www.about.hsbc.ru/~/media/russia/ru/hsbc-in-russia/financial-information-archive/ifrs-hsbc-2014-rus.pdf</t>
  </si>
  <si>
    <t>РусФинанс Банк</t>
  </si>
  <si>
    <t>http://www.rusfinancebank.ru/file/doc/msfo/RFB-IFRS-FS-14-r.pdf</t>
  </si>
  <si>
    <t>Аверс Банк</t>
  </si>
  <si>
    <t>http://www.aversbank.ru/work/msfo/msfo2014.pdf</t>
  </si>
  <si>
    <t>Банк Национальный стандарт</t>
  </si>
  <si>
    <t>http://www.ns-bank.ru/dl.php?id=628</t>
  </si>
  <si>
    <t>Экспобанк</t>
  </si>
  <si>
    <t>http://expobank.ru/about/info/financial-statements/?FILE_DOWNLOAD=3073</t>
  </si>
  <si>
    <t>Меткомбанк</t>
  </si>
  <si>
    <t>http://www.metcombank.ru/block/resource/NDQ0NzQwMDgx/otchetnost_MSFO_2014.pdf</t>
  </si>
  <si>
    <t>Пересвет Банк</t>
  </si>
  <si>
    <t>http://www.bank-peresvet.ru/files/financial_reporting/msfo_2014.pdf</t>
  </si>
  <si>
    <t>Total, млн рублей</t>
  </si>
  <si>
    <t>Источник: официальная отчетность компаний по МСФО</t>
  </si>
  <si>
    <t>*Суммарный показатель расходов по статьям «Реклама» и «Маркетинг и исследования рынков»</t>
  </si>
  <si>
    <t>**Статья "Развитие бизнеса"</t>
  </si>
  <si>
    <t>Доля в бюджете</t>
  </si>
  <si>
    <t>Доля СМИ в бюджете на СМИ</t>
  </si>
  <si>
    <t>Доля расходов на закупку рекламы в СМИ в общих расходах на маркетинг и рекламу по МСФО в 2014 году, %</t>
  </si>
  <si>
    <t>СРЕДНЕЕ</t>
  </si>
  <si>
    <t xml:space="preserve">Бюджет 81 банка на рекламу и маркетинг по МСФО в 2014 году </t>
  </si>
  <si>
    <t>Доля, %</t>
  </si>
  <si>
    <t>Бюджет банков на пять медиа (из расчета средней доли СМИ в затратах на рекламу и маркетинг 55%)</t>
  </si>
  <si>
    <t>Минимальный оценочный объем рынка в 2014 году в пяти медиа без НДС</t>
  </si>
  <si>
    <t>http://adindex.ru/news/ek/2013/12/3/104820.phtml</t>
  </si>
  <si>
    <t>http://adindex.ru/news/ek/2014/04/7/108873.phtml</t>
  </si>
  <si>
    <t>http://adindex.ru/news/ek/2014/09/3/114469.phtml</t>
  </si>
  <si>
    <t>Комментарий</t>
  </si>
  <si>
    <t>Доля банковского сегмента в расходах TNS по мониторингу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</si>
</sst>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8"/>
      <color rgb="FF006100"/>
      <name val="Tahoma"/>
      <family val="2"/>
      <charset val="204"/>
    </font>
    <font>
      <sz val="8"/>
      <color rgb="FF9C0006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3F3F76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sz val="8"/>
      <color rgb="FFFA7D00"/>
      <name val="Tahoma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color rgb="FF7F7F7F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i/>
      <sz val="8"/>
      <color theme="1"/>
      <name val="Tahoma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theme="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8" xfId="0" applyBorder="1"/>
    <xf numFmtId="0" fontId="0" fillId="0" borderId="15" xfId="0" applyBorder="1"/>
    <xf numFmtId="0" fontId="0" fillId="0" borderId="19" xfId="0" applyBorder="1"/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6" fillId="0" borderId="15" xfId="2" applyBorder="1" applyAlignment="1">
      <alignment vertical="center"/>
    </xf>
    <xf numFmtId="0" fontId="5" fillId="0" borderId="15" xfId="0" applyFont="1" applyBorder="1" applyAlignment="1">
      <alignment vertical="center"/>
    </xf>
    <xf numFmtId="9" fontId="0" fillId="0" borderId="15" xfId="0" applyNumberFormat="1" applyBorder="1"/>
    <xf numFmtId="0" fontId="3" fillId="0" borderId="15" xfId="0" applyFont="1" applyBorder="1"/>
    <xf numFmtId="2" fontId="0" fillId="0" borderId="13" xfId="0" applyNumberFormat="1" applyBorder="1" applyAlignment="1">
      <alignment vertical="center"/>
    </xf>
    <xf numFmtId="9" fontId="0" fillId="34" borderId="0" xfId="0" applyNumberFormat="1" applyFill="1"/>
    <xf numFmtId="0" fontId="3" fillId="0" borderId="14" xfId="0" applyFont="1" applyBorder="1" applyAlignment="1">
      <alignment vertical="center" wrapText="1"/>
    </xf>
    <xf numFmtId="0" fontId="7" fillId="0" borderId="0" xfId="3"/>
    <xf numFmtId="0" fontId="7" fillId="0" borderId="15" xfId="3" applyBorder="1"/>
    <xf numFmtId="0" fontId="21" fillId="0" borderId="15" xfId="3" applyFont="1" applyBorder="1"/>
    <xf numFmtId="0" fontId="23" fillId="0" borderId="0" xfId="3" applyFont="1"/>
    <xf numFmtId="164" fontId="0" fillId="0" borderId="0" xfId="0" applyNumberFormat="1"/>
    <xf numFmtId="0" fontId="3" fillId="0" borderId="0" xfId="0" applyFont="1"/>
    <xf numFmtId="0" fontId="0" fillId="0" borderId="15" xfId="0" applyBorder="1" applyAlignment="1"/>
    <xf numFmtId="164" fontId="0" fillId="0" borderId="15" xfId="0" applyNumberFormat="1" applyBorder="1"/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/>
    <xf numFmtId="0" fontId="2" fillId="33" borderId="24" xfId="0" applyFont="1" applyFill="1" applyBorder="1" applyAlignment="1">
      <alignment vertical="center"/>
    </xf>
    <xf numFmtId="0" fontId="3" fillId="35" borderId="0" xfId="0" applyFont="1" applyFill="1"/>
    <xf numFmtId="0" fontId="0" fillId="35" borderId="0" xfId="0" applyFill="1"/>
    <xf numFmtId="9" fontId="3" fillId="0" borderId="0" xfId="0" applyNumberFormat="1" applyFont="1"/>
    <xf numFmtId="3" fontId="0" fillId="0" borderId="0" xfId="0" applyNumberFormat="1"/>
    <xf numFmtId="0" fontId="0" fillId="0" borderId="16" xfId="0" applyBorder="1" applyAlignment="1">
      <alignment vertical="center"/>
    </xf>
    <xf numFmtId="0" fontId="2" fillId="36" borderId="15" xfId="0" applyFont="1" applyFill="1" applyBorder="1" applyAlignment="1">
      <alignment vertical="center"/>
    </xf>
  </cellXfs>
  <cellStyles count="44">
    <cellStyle name="20% - Акцент1 2" xfId="21"/>
    <cellStyle name="20% - Акцент2 2" xfId="25"/>
    <cellStyle name="20% - Акцент3 2" xfId="29"/>
    <cellStyle name="20% - Акцент4 2" xfId="33"/>
    <cellStyle name="20% - Акцент5 2" xfId="37"/>
    <cellStyle name="20% - Акцент6 2" xfId="41"/>
    <cellStyle name="40% - Акцент1 2" xfId="22"/>
    <cellStyle name="40% - Акцент2 2" xfId="26"/>
    <cellStyle name="40% - Акцент3 2" xfId="30"/>
    <cellStyle name="40% - Акцент4 2" xfId="34"/>
    <cellStyle name="40% - Акцент5 2" xfId="38"/>
    <cellStyle name="40% - Акцент6 2" xfId="42"/>
    <cellStyle name="60% - Акцент1 2" xfId="23"/>
    <cellStyle name="60% - Акцент2 2" xfId="27"/>
    <cellStyle name="60% - Акцент3 2" xfId="31"/>
    <cellStyle name="60% - Акцент4 2" xfId="35"/>
    <cellStyle name="60% - Акцент5 2" xfId="39"/>
    <cellStyle name="60% - Акцент6 2" xfId="43"/>
    <cellStyle name="Акцент1 2" xfId="20"/>
    <cellStyle name="Акцент2 2" xfId="24"/>
    <cellStyle name="Акцент3 2" xfId="28"/>
    <cellStyle name="Акцент4 2" xfId="32"/>
    <cellStyle name="Акцент5 2" xfId="36"/>
    <cellStyle name="Акцент6 2" xfId="40"/>
    <cellStyle name="Ввод  2" xfId="11"/>
    <cellStyle name="Вывод 2" xfId="12"/>
    <cellStyle name="Вычисление 2" xfId="13"/>
    <cellStyle name="Гиперссылка" xfId="2" builtinId="8"/>
    <cellStyle name="Заголовок 1 2" xfId="4"/>
    <cellStyle name="Заголовок 2 2" xfId="5"/>
    <cellStyle name="Заголовок 3 2" xfId="6"/>
    <cellStyle name="Заголовок 4 2" xfId="7"/>
    <cellStyle name="Итог 2" xfId="19"/>
    <cellStyle name="Контрольная ячейка 2" xfId="15"/>
    <cellStyle name="Название" xfId="1" builtinId="15" customBuiltin="1"/>
    <cellStyle name="Нейтральный 2" xfId="10"/>
    <cellStyle name="Обычный" xfId="0" builtinId="0"/>
    <cellStyle name="Обычный 2" xfId="3"/>
    <cellStyle name="Плохой 2" xfId="9"/>
    <cellStyle name="Пояснение 2" xfId="18"/>
    <cellStyle name="Примечание 2" xfId="17"/>
    <cellStyle name="Связанная ячейка 2" xfId="14"/>
    <cellStyle name="Текст предупреждения 2" xfId="16"/>
    <cellStyle name="Хороший 2" xfId="8"/>
  </cellStyles>
  <dxfs count="131">
    <dxf>
      <numFmt numFmtId="164" formatCode="0.0%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numFmt numFmtId="164" formatCode="0.0%"/>
    </dxf>
    <dxf>
      <numFmt numFmtId="164" formatCode="0.0%"/>
    </dxf>
    <dxf>
      <numFmt numFmtId="164" formatCode="0.0%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0.0%"/>
    </dxf>
    <dxf>
      <numFmt numFmtId="164" formatCode="0.0%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numFmt numFmtId="164" formatCode="0.0%"/>
    </dxf>
    <dxf>
      <numFmt numFmtId="164" formatCode="0.0%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2" formatCode="0.00"/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0" name="Таблица10" displayName="Таблица10" ref="A2:B7" totalsRowShown="0">
  <autoFilter ref="A2:B7"/>
  <tableColumns count="2">
    <tableColumn id="1" name="Банк"/>
    <tableColumn id="2" name="Доля, %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Таблица15" displayName="Таблица15" ref="A23:A24" totalsRowShown="0" headerRowDxfId="13" headerRowBorderDxfId="12" tableBorderDxfId="11">
  <autoFilter ref="A23:A24"/>
  <tableColumns count="1">
    <tableColumn id="1" name="ТВ" dataDxfId="10">
      <calculatedColumnFormula>Таблица4[[#Totals],[ТВ]]/709.5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Таблица16" displayName="Таблица16" ref="C23:E24" totalsRowShown="0" headerRowDxfId="9" headerRowBorderDxfId="8" tableBorderDxfId="7">
  <autoFilter ref="C23:E24"/>
  <tableColumns count="3">
    <tableColumn id="1" name="Радио" dataDxfId="6">
      <calculatedColumnFormula>Таблица4[[#Totals],[Радио]]/709.5</calculatedColumnFormula>
    </tableColumn>
    <tableColumn id="2" name="Пресса" dataDxfId="5">
      <calculatedColumnFormula>Таблица4[[#Totals],[Пресса]]/709.5</calculatedColumnFormula>
    </tableColumn>
    <tableColumn id="3" name="Интернет" dataDxfId="4">
      <calculatedColumnFormula>Таблица4[[#Totals],[Интернет]]/709.5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Таблица17" displayName="Таблица17" ref="G23:G24" totalsRowShown="0" headerRowDxfId="3" headerRowBorderDxfId="2" tableBorderDxfId="1">
  <autoFilter ref="G23:G24"/>
  <tableColumns count="1">
    <tableColumn id="1" name="ООН" dataDxfId="0">
      <calculatedColumnFormula>Таблица4[[#Totals],[ООН]]/709.5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Таблица6" displayName="Таблица6" ref="A1:L15" totalsRowCount="1" headerRowDxfId="130" dataDxfId="128" headerRowBorderDxfId="129" tableBorderDxfId="127">
  <autoFilter ref="A1:L14"/>
  <tableColumns count="12">
    <tableColumn id="1" name="ТВ" totalsRowFunction="sum" dataDxfId="126" totalsRowDxfId="125"/>
    <tableColumn id="2" name="Продакшен" totalsRowFunction="sum" dataDxfId="124" totalsRowDxfId="123"/>
    <tableColumn id="3" name="Интернет" totalsRowFunction="sum" dataDxfId="122" totalsRowDxfId="121"/>
    <tableColumn id="4" name="Креатив" totalsRowFunction="sum" dataDxfId="120" totalsRowDxfId="119"/>
    <tableColumn id="5" name="Спецпроекты" totalsRowFunction="sum" dataDxfId="118" totalsRowDxfId="117"/>
    <tableColumn id="6" name="Креатив малые кампании" totalsRowFunction="sum" dataDxfId="116" totalsRowDxfId="115"/>
    <tableColumn id="7" name="Фед.пресса" totalsRowFunction="sum" dataDxfId="114" totalsRowDxfId="113"/>
    <tableColumn id="8" name="Рег.пресса" totalsRowFunction="sum" dataDxfId="112" totalsRowDxfId="111"/>
    <tableColumn id="9" name="ООН" totalsRowFunction="sum" dataDxfId="110" totalsRowDxfId="109"/>
    <tableColumn id="10" name="Другое" totalsRowFunction="sum" dataDxfId="108" totalsRowDxfId="107"/>
    <tableColumn id="11" name="Ссылка" dataDxfId="106" totalsRowDxfId="105"/>
    <tableColumn id="12" name="Комментарий" dataDxfId="104" totalsRowDxfId="10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5" totalsRowCount="1" headerRowDxfId="102" dataDxfId="100" headerRowBorderDxfId="101" tableBorderDxfId="99">
  <autoFilter ref="A1:F4"/>
  <tableColumns count="6">
    <tableColumn id="1" name="ТВ" totalsRowFunction="sum" dataDxfId="98" totalsRowDxfId="97"/>
    <tableColumn id="2" name="Интернет" totalsRowFunction="sum" dataDxfId="96" totalsRowDxfId="95"/>
    <tableColumn id="3" name="Креатив" totalsRowFunction="sum" dataDxfId="94" totalsRowDxfId="93"/>
    <tableColumn id="4" name="Пресса, радио, транспорт" totalsRowFunction="sum" dataDxfId="92" totalsRowDxfId="91"/>
    <tableColumn id="5" name="ООН" totalsRowFunction="sum" dataDxfId="90" totalsRowDxfId="89"/>
    <tableColumn id="6" name="Ссылка" dataDxfId="8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Таблица11" displayName="Таблица11" ref="A12:E13" totalsRowShown="0" headerRowDxfId="87" headerRowBorderDxfId="86" tableBorderDxfId="85">
  <autoFilter ref="A12:E13"/>
  <tableColumns count="5">
    <tableColumn id="1" name="ТВ" dataDxfId="84">
      <calculatedColumnFormula>Таблица3[[#Totals],[ТВ]]/$F$6</calculatedColumnFormula>
    </tableColumn>
    <tableColumn id="2" name="Интернет" dataDxfId="83">
      <calculatedColumnFormula>Таблица3[[#Totals],[Интернет]]/$F$6</calculatedColumnFormula>
    </tableColumn>
    <tableColumn id="3" name="Креатив" dataDxfId="82">
      <calculatedColumnFormula>Таблица3[[#Totals],[Креатив]]/$F$6</calculatedColumnFormula>
    </tableColumn>
    <tableColumn id="4" name="Пресса, радио, транспорт" dataDxfId="81">
      <calculatedColumnFormula>Таблица3[[#Totals],[Пресса, радио, транспорт]]/$F$6</calculatedColumnFormula>
    </tableColumn>
    <tableColumn id="5" name="ООН" dataDxfId="80">
      <calculatedColumnFormula>Таблица3[[#Totals],[ООН]]/$F$6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Таблица12" displayName="Таблица12" ref="A16:B17" totalsRowShown="0" headerRowDxfId="79" headerRowBorderDxfId="78" tableBorderDxfId="77">
  <autoFilter ref="A16:B17"/>
  <tableColumns count="2">
    <tableColumn id="1" name="ТВ" dataDxfId="76">
      <calculatedColumnFormula>Таблица3[[#Totals],[ТВ]]/$F$7</calculatedColumnFormula>
    </tableColumn>
    <tableColumn id="2" name="Интернет" dataDxfId="75">
      <calculatedColumnFormula>Таблица3[[#Totals],[Интернет]]/$F$7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3" name="Таблица13" displayName="Таблица13" ref="D16:E17" totalsRowShown="0" headerRowBorderDxfId="74" tableBorderDxfId="73">
  <autoFilter ref="D16:E17"/>
  <tableColumns count="2">
    <tableColumn id="1" name="Пресса, радио, транспорт" dataDxfId="72">
      <calculatedColumnFormula>Таблица3[[#Totals],[Пресса, радио, транспорт]]/$F$7</calculatedColumnFormula>
    </tableColumn>
    <tableColumn id="2" name="ООН" dataDxfId="71">
      <calculatedColumnFormula>Таблица3[[#Totals],[ООН]]/$F$7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A1:I95" totalsRowCount="1" headerRowDxfId="70" dataDxfId="68" headerRowBorderDxfId="69" tableBorderDxfId="67">
  <autoFilter ref="A1:I94"/>
  <tableColumns count="9">
    <tableColumn id="1" name="ТВ" totalsRowFunction="sum" dataDxfId="66" totalsRowDxfId="65"/>
    <tableColumn id="2" name="Производство креативных м-лов" totalsRowFunction="sum" dataDxfId="64" totalsRowDxfId="63"/>
    <tableColumn id="3" name="Радио" totalsRowFunction="sum" dataDxfId="62" totalsRowDxfId="61"/>
    <tableColumn id="4" name="Пресса" totalsRowFunction="sum" dataDxfId="60" totalsRowDxfId="59"/>
    <tableColumn id="5" name="Интернет" totalsRowFunction="sum" dataDxfId="58" totalsRowDxfId="57"/>
    <tableColumn id="6" name="Полиграфия" totalsRowFunction="sum" dataDxfId="56" totalsRowDxfId="55"/>
    <tableColumn id="7" name="ООН" totalsRowFunction="custom" dataDxfId="54" totalsRowDxfId="53">
      <totalsRowFormula>SUM(Таблица8[ООН])</totalsRowFormula>
    </tableColumn>
    <tableColumn id="8" name="Другое" totalsRowFunction="custom" dataDxfId="52" totalsRowDxfId="51">
      <totalsRowFormula>SUM(Таблица8[Другое])</totalsRowFormula>
    </tableColumn>
    <tableColumn id="9" name="Регион" dataDxfId="50" totalsRowDxfId="4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Таблица4" displayName="Таблица4" ref="A1:I12" totalsRowCount="1" headerRowDxfId="48" dataDxfId="46" totalsRowDxfId="44" headerRowBorderDxfId="47" tableBorderDxfId="45" totalsRowBorderDxfId="43">
  <autoFilter ref="A1:I11"/>
  <tableColumns count="9">
    <tableColumn id="1" name="ТВ" totalsRowFunction="sum" dataDxfId="42" totalsRowDxfId="41"/>
    <tableColumn id="2" name="Креатив" totalsRowFunction="sum" dataDxfId="40" totalsRowDxfId="39"/>
    <tableColumn id="3" name="Радио" totalsRowFunction="sum" dataDxfId="38" totalsRowDxfId="37"/>
    <tableColumn id="4" name="Пресса" totalsRowFunction="sum" dataDxfId="36" totalsRowDxfId="35"/>
    <tableColumn id="5" name="Интернет" totalsRowFunction="sum" dataDxfId="34" totalsRowDxfId="33"/>
    <tableColumn id="6" name="SMM" dataDxfId="32" totalsRowDxfId="31"/>
    <tableColumn id="7" name="ООН" totalsRowFunction="sum" dataDxfId="30" totalsRowDxfId="29"/>
    <tableColumn id="10" name="Другое" totalsRowFunction="sum" dataDxfId="28" totalsRowDxfId="27"/>
    <tableColumn id="9" name="Ссылка" dataDxfId="26" totalsRowDxfId="25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4" name="Таблица14" displayName="Таблица14" ref="A19:H20" totalsRowShown="0" headerRowDxfId="24" headerRowBorderDxfId="23" tableBorderDxfId="22">
  <autoFilter ref="A19:H20"/>
  <tableColumns count="8">
    <tableColumn id="1" name="ТВ" dataDxfId="21">
      <calculatedColumnFormula>Таблица4[[#Totals],[ТВ]]/$I$13</calculatedColumnFormula>
    </tableColumn>
    <tableColumn id="2" name="Креатив" dataDxfId="20">
      <calculatedColumnFormula>Таблица4[[#Totals],[Креатив]]/$I$13</calculatedColumnFormula>
    </tableColumn>
    <tableColumn id="3" name="Радио" dataDxfId="19">
      <calculatedColumnFormula>Таблица4[[#Totals],[Радио]]/$I$13</calculatedColumnFormula>
    </tableColumn>
    <tableColumn id="4" name="Пресса" dataDxfId="18">
      <calculatedColumnFormula>Таблица4[[#Totals],[Пресса]]/$I$13</calculatedColumnFormula>
    </tableColumn>
    <tableColumn id="5" name="Интернет" dataDxfId="17">
      <calculatedColumnFormula>Таблица4[[#Totals],[Интернет]]/$I$13</calculatedColumnFormula>
    </tableColumn>
    <tableColumn id="6" name="SMM" dataDxfId="16">
      <calculatedColumnFormula>Таблица4[[#Totals],[SMM]]/$I$13</calculatedColumnFormula>
    </tableColumn>
    <tableColumn id="7" name="ООН" dataDxfId="15">
      <calculatedColumnFormula>Таблица4[[#Totals],[ООН]]/$I$13</calculatedColumnFormula>
    </tableColumn>
    <tableColumn id="8" name="Другое" dataDxfId="14">
      <calculatedColumnFormula>Таблица4[[#Totals],[Другое]]/$I$13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zakupki.gov.ru/223/purchase/public/purchase/info/common-info.html?noticeId=1171885&amp;epz=true" TargetMode="External"/><Relationship Id="rId13" Type="http://schemas.openxmlformats.org/officeDocument/2006/relationships/hyperlink" Target="http://zakupki.gov.ru/223/purchase/public/purchase/info/common-info.html?noticeId=1111813&amp;epz=true" TargetMode="External"/><Relationship Id="rId18" Type="http://schemas.openxmlformats.org/officeDocument/2006/relationships/hyperlink" Target="http://zakupki.gov.ru/223/purchase/public/purchase/info/common-info.html?noticeId=955983&amp;epz=true" TargetMode="External"/><Relationship Id="rId26" Type="http://schemas.openxmlformats.org/officeDocument/2006/relationships/hyperlink" Target="http://zakupki.gov.ru/223/purchase/public/purchase/info/common-info.html?noticeId=1022486&amp;epz=true" TargetMode="External"/><Relationship Id="rId39" Type="http://schemas.openxmlformats.org/officeDocument/2006/relationships/hyperlink" Target="http://zakupki.gov.ru/223/purchase/public/purchase/info/common-info.html?noticeId=1229846&amp;epz=true" TargetMode="External"/><Relationship Id="rId3" Type="http://schemas.openxmlformats.org/officeDocument/2006/relationships/hyperlink" Target="http://zakupki.gov.ru/223/purchase/public/purchase/info/common-info.html?noticeId=1326867&amp;epz=true" TargetMode="External"/><Relationship Id="rId21" Type="http://schemas.openxmlformats.org/officeDocument/2006/relationships/hyperlink" Target="http://zakupki.gov.ru/223/purchase/public/purchase/info/common-info.html?noticeId=1147021&amp;epz=true" TargetMode="External"/><Relationship Id="rId34" Type="http://schemas.openxmlformats.org/officeDocument/2006/relationships/hyperlink" Target="http://zakupki.gov.ru/223/purchase/public/purchase/info/common-info.html?noticeId=935997&amp;epz=true" TargetMode="External"/><Relationship Id="rId42" Type="http://schemas.openxmlformats.org/officeDocument/2006/relationships/table" Target="../tables/table7.xml"/><Relationship Id="rId7" Type="http://schemas.openxmlformats.org/officeDocument/2006/relationships/hyperlink" Target="http://zakupki.gov.ru/223/purchase/public/purchase/info/common-info.html?noticeId=1435153&amp;epz=true" TargetMode="External"/><Relationship Id="rId12" Type="http://schemas.openxmlformats.org/officeDocument/2006/relationships/hyperlink" Target="http://zakupki.gov.ru/223/purchase/public/purchase/info/common-info.html?noticeId=1047503&amp;epz=true" TargetMode="External"/><Relationship Id="rId17" Type="http://schemas.openxmlformats.org/officeDocument/2006/relationships/hyperlink" Target="http://zakupki.gov.ru/223/purchase/public/purchase/info/common-info.html?noticeId=1138458&amp;epz=true" TargetMode="External"/><Relationship Id="rId25" Type="http://schemas.openxmlformats.org/officeDocument/2006/relationships/hyperlink" Target="http://zakupki.gov.ru/223/purchase/public/purchase/info/common-info.html?noticeId=2074306&amp;epz=true" TargetMode="External"/><Relationship Id="rId33" Type="http://schemas.openxmlformats.org/officeDocument/2006/relationships/hyperlink" Target="http://zakupki.gov.ru/223/purchase/public/purchase/info/common-info.html?noticeId=1676887&amp;epz=true" TargetMode="External"/><Relationship Id="rId38" Type="http://schemas.openxmlformats.org/officeDocument/2006/relationships/hyperlink" Target="http://zakupki.gov.ru/223/purchase/public/purchase/info/common-info.html?noticeId=1199266&amp;epz=true" TargetMode="External"/><Relationship Id="rId2" Type="http://schemas.openxmlformats.org/officeDocument/2006/relationships/hyperlink" Target="http://zakupki.gov.ru/223/purchase/public/purchase/info/common-info.html?noticeId=1383873&amp;epz=true" TargetMode="External"/><Relationship Id="rId16" Type="http://schemas.openxmlformats.org/officeDocument/2006/relationships/hyperlink" Target="http://zakupki.gov.ru/223/purchase/public/purchase/info/common-info.html?noticeId=1459440&amp;epz=true" TargetMode="External"/><Relationship Id="rId20" Type="http://schemas.openxmlformats.org/officeDocument/2006/relationships/hyperlink" Target="http://zakupki.gov.ru/223/purchase/public/purchase/info/common-info.html?noticeId=1111642&amp;epz=true" TargetMode="External"/><Relationship Id="rId29" Type="http://schemas.openxmlformats.org/officeDocument/2006/relationships/hyperlink" Target="http://zakupki.gov.ru/223/purchase/public/purchase/info/common-info.html?noticeId=1455539&amp;epz=true" TargetMode="External"/><Relationship Id="rId41" Type="http://schemas.openxmlformats.org/officeDocument/2006/relationships/hyperlink" Target="http://zakupki.gov.ru/223/purchase/public/purchase/info/common-info.html?noticeId=1158394&amp;epz=true" TargetMode="External"/><Relationship Id="rId1" Type="http://schemas.openxmlformats.org/officeDocument/2006/relationships/hyperlink" Target="http://zakupki.gov.ru/223/purchase/public/purchase/info/common-info.html?noticeId=1536484&amp;epz=true" TargetMode="External"/><Relationship Id="rId6" Type="http://schemas.openxmlformats.org/officeDocument/2006/relationships/hyperlink" Target="http://zakupki.gov.ru/223/purchase/public/purchase/info/common-info.html?noticeId=1414719&amp;epz=true" TargetMode="External"/><Relationship Id="rId11" Type="http://schemas.openxmlformats.org/officeDocument/2006/relationships/hyperlink" Target="http://zakupki.gov.ru/223/purchase/public/purchase/info/common-info.html?noticeId=940391&amp;epz=true" TargetMode="External"/><Relationship Id="rId24" Type="http://schemas.openxmlformats.org/officeDocument/2006/relationships/hyperlink" Target="http://zakupki.gov.ru/223/purchase/public/purchase/info/common-info.html?noticeId=1481090&amp;epz=true" TargetMode="External"/><Relationship Id="rId32" Type="http://schemas.openxmlformats.org/officeDocument/2006/relationships/hyperlink" Target="http://zakupki.gov.ru/223/purchase/public/purchase/info/common-info.html?noticeId=1670011&amp;epz=true" TargetMode="External"/><Relationship Id="rId37" Type="http://schemas.openxmlformats.org/officeDocument/2006/relationships/hyperlink" Target="http://zakupki.gov.ru/223/purchase/public/purchase/info/common-info.html?noticeId=1456254&amp;epz=true" TargetMode="External"/><Relationship Id="rId40" Type="http://schemas.openxmlformats.org/officeDocument/2006/relationships/hyperlink" Target="http://zakupki.gov.ru/223/purchase/public/purchase/info/common-info.html?noticeId=1039765&amp;epz=true" TargetMode="External"/><Relationship Id="rId5" Type="http://schemas.openxmlformats.org/officeDocument/2006/relationships/hyperlink" Target="http://zakupki.gov.ru/223/purchase/public/purchase/info/common-info.html?noticeId=1171846&amp;epz=true" TargetMode="External"/><Relationship Id="rId15" Type="http://schemas.openxmlformats.org/officeDocument/2006/relationships/hyperlink" Target="http://zakupki.gov.ru/223/purchase/public/purchase/info/common-info.html?noticeId=1557393&amp;epz=true" TargetMode="External"/><Relationship Id="rId23" Type="http://schemas.openxmlformats.org/officeDocument/2006/relationships/hyperlink" Target="http://zakupki.gov.ru/223/purchase/public/purchase/info/common-info.html?noticeId=1113862&amp;epz=true" TargetMode="External"/><Relationship Id="rId28" Type="http://schemas.openxmlformats.org/officeDocument/2006/relationships/hyperlink" Target="http://zakupki.gov.ru/223/purchase/public/purchase/info/common-info.html?noticeId=742692&amp;epz=true" TargetMode="External"/><Relationship Id="rId36" Type="http://schemas.openxmlformats.org/officeDocument/2006/relationships/hyperlink" Target="http://zakupki.gov.ru/223/purchase/public/purchase/info/common-info.html?noticeId=1239674&amp;epz=true" TargetMode="External"/><Relationship Id="rId10" Type="http://schemas.openxmlformats.org/officeDocument/2006/relationships/hyperlink" Target="http://zakupki.gov.ru/223/purchase/public/purchase/info/common-info.html?noticeId=825642&amp;epz=true" TargetMode="External"/><Relationship Id="rId19" Type="http://schemas.openxmlformats.org/officeDocument/2006/relationships/hyperlink" Target="http://zakupki.gov.ru/223/purchase/public/purchase/info/common-info.html?noticeId=1407156&amp;epz=true" TargetMode="External"/><Relationship Id="rId31" Type="http://schemas.openxmlformats.org/officeDocument/2006/relationships/hyperlink" Target="http://zakupki.gov.ru/223/purchase/public/purchase/info/common-info.html?noticeId=1412116&amp;epz=true" TargetMode="External"/><Relationship Id="rId4" Type="http://schemas.openxmlformats.org/officeDocument/2006/relationships/hyperlink" Target="http://zakupki.gov.ru/223/purchase/public/purchase/info/common-info.html?noticeId=1285414&amp;epz=true" TargetMode="External"/><Relationship Id="rId9" Type="http://schemas.openxmlformats.org/officeDocument/2006/relationships/hyperlink" Target="http://zakupki.gov.ru/223/purchase/public/purchase/info/common-info.html?noticeId=1167753&amp;epz=true" TargetMode="External"/><Relationship Id="rId14" Type="http://schemas.openxmlformats.org/officeDocument/2006/relationships/hyperlink" Target="http://zakupki.gov.ru/223/purchase/public/purchase/info/documents.html?noticeId=1125409&amp;epz=true" TargetMode="External"/><Relationship Id="rId22" Type="http://schemas.openxmlformats.org/officeDocument/2006/relationships/hyperlink" Target="http://zakupki.gov.ru/223/purchase/public/purchase/info/common-info.html?noticeId=1171653&amp;epz=true" TargetMode="External"/><Relationship Id="rId27" Type="http://schemas.openxmlformats.org/officeDocument/2006/relationships/hyperlink" Target="http://zakupki.gov.ru/223/purchase/public/purchase/info/common-info.html?noticeId=1127505&amp;epz=true" TargetMode="External"/><Relationship Id="rId30" Type="http://schemas.openxmlformats.org/officeDocument/2006/relationships/hyperlink" Target="http://zakupki.gov.ru/223/purchase/public/purchase/info/common-info.html?noticeId=1003144&amp;epz=true" TargetMode="External"/><Relationship Id="rId35" Type="http://schemas.openxmlformats.org/officeDocument/2006/relationships/hyperlink" Target="http://zakupki.gov.ru/223/purchase/public/purchase/info/common-info.html?noticeId=1107627&amp;epz=tru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3" sqref="A12:XFD13"/>
    </sheetView>
  </sheetViews>
  <sheetFormatPr defaultRowHeight="15" x14ac:dyDescent="0.25"/>
  <cols>
    <col min="1" max="1" width="88.85546875" customWidth="1"/>
  </cols>
  <sheetData>
    <row r="1" spans="1:2" x14ac:dyDescent="0.25">
      <c r="A1" s="43" t="s">
        <v>356</v>
      </c>
    </row>
    <row r="2" spans="1:2" x14ac:dyDescent="0.25">
      <c r="A2" s="43" t="s">
        <v>183</v>
      </c>
      <c r="B2" t="s">
        <v>359</v>
      </c>
    </row>
    <row r="3" spans="1:2" x14ac:dyDescent="0.25">
      <c r="A3" t="s">
        <v>194</v>
      </c>
      <c r="B3">
        <v>36</v>
      </c>
    </row>
    <row r="4" spans="1:2" x14ac:dyDescent="0.25">
      <c r="A4" t="s">
        <v>228</v>
      </c>
      <c r="B4">
        <v>70</v>
      </c>
    </row>
    <row r="5" spans="1:2" x14ac:dyDescent="0.25">
      <c r="A5" t="s">
        <v>202</v>
      </c>
      <c r="B5">
        <v>59</v>
      </c>
    </row>
    <row r="6" spans="1:2" x14ac:dyDescent="0.25">
      <c r="A6" t="s">
        <v>200</v>
      </c>
      <c r="B6">
        <v>55</v>
      </c>
    </row>
    <row r="7" spans="1:2" x14ac:dyDescent="0.25">
      <c r="A7" s="42" t="s">
        <v>357</v>
      </c>
      <c r="B7" s="41">
        <f>AVERAGE(B3:B6)</f>
        <v>55</v>
      </c>
    </row>
    <row r="8" spans="1:2" x14ac:dyDescent="0.25">
      <c r="A8" s="35" t="s">
        <v>358</v>
      </c>
      <c r="B8" s="44">
        <f>Банки_МСФО!C83</f>
        <v>47916</v>
      </c>
    </row>
    <row r="9" spans="1:2" x14ac:dyDescent="0.25">
      <c r="A9" s="35" t="s">
        <v>360</v>
      </c>
      <c r="B9" s="44">
        <f>B8*0.55</f>
        <v>26353.800000000003</v>
      </c>
    </row>
    <row r="10" spans="1:2" x14ac:dyDescent="0.25">
      <c r="A10" s="35" t="s">
        <v>366</v>
      </c>
      <c r="B10">
        <v>3.28</v>
      </c>
    </row>
    <row r="11" spans="1:2" x14ac:dyDescent="0.25">
      <c r="A11" s="35" t="s">
        <v>361</v>
      </c>
      <c r="B11" s="44">
        <f>B9*100/B10</f>
        <v>803469.5121951222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tabSelected="1" workbookViewId="0">
      <selection activeCell="N4" sqref="N4"/>
    </sheetView>
  </sheetViews>
  <sheetFormatPr defaultRowHeight="15" x14ac:dyDescent="0.25"/>
  <cols>
    <col min="2" max="2" width="12.5703125" customWidth="1"/>
    <col min="3" max="3" width="10.7109375" customWidth="1"/>
    <col min="4" max="4" width="9.5703125" customWidth="1"/>
    <col min="5" max="5" width="14" customWidth="1"/>
    <col min="6" max="6" width="15" customWidth="1"/>
    <col min="7" max="7" width="12.28515625" customWidth="1"/>
    <col min="8" max="8" width="11.5703125" customWidth="1"/>
    <col min="12" max="12" width="14.42578125" customWidth="1"/>
  </cols>
  <sheetData>
    <row r="1" spans="1:12" ht="26.25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8" t="s">
        <v>15</v>
      </c>
      <c r="L1" s="8" t="s">
        <v>365</v>
      </c>
    </row>
    <row r="2" spans="1:12" ht="15.75" thickBot="1" x14ac:dyDescent="0.3">
      <c r="A2" s="2"/>
      <c r="B2" s="2"/>
      <c r="C2" s="2"/>
      <c r="D2" s="2">
        <v>21.78</v>
      </c>
      <c r="E2" s="2"/>
      <c r="F2" s="2"/>
      <c r="G2" s="2"/>
      <c r="H2" s="2"/>
      <c r="I2" s="2"/>
      <c r="J2" s="3"/>
      <c r="K2" s="27" t="s">
        <v>168</v>
      </c>
      <c r="L2" s="4"/>
    </row>
    <row r="3" spans="1:12" ht="15.75" thickBot="1" x14ac:dyDescent="0.3">
      <c r="A3" s="2"/>
      <c r="B3" s="2"/>
      <c r="C3" s="2"/>
      <c r="D3" s="2"/>
      <c r="E3" s="2"/>
      <c r="F3" s="2">
        <v>5.25</v>
      </c>
      <c r="G3" s="2"/>
      <c r="H3" s="2"/>
      <c r="I3" s="2"/>
      <c r="J3" s="3"/>
      <c r="K3" s="27" t="s">
        <v>169</v>
      </c>
      <c r="L3" s="4"/>
    </row>
    <row r="4" spans="1:12" ht="15.75" thickBot="1" x14ac:dyDescent="0.3">
      <c r="A4" s="2"/>
      <c r="B4" s="2"/>
      <c r="C4" s="2">
        <v>35.4</v>
      </c>
      <c r="D4" s="2"/>
      <c r="E4" s="2"/>
      <c r="F4" s="2"/>
      <c r="G4" s="2"/>
      <c r="H4" s="2"/>
      <c r="I4" s="2"/>
      <c r="J4" s="3"/>
      <c r="K4" s="27" t="s">
        <v>170</v>
      </c>
      <c r="L4" s="4"/>
    </row>
    <row r="5" spans="1:12" ht="15.75" thickBot="1" x14ac:dyDescent="0.3">
      <c r="A5" s="2">
        <v>734</v>
      </c>
      <c r="B5" s="2"/>
      <c r="C5" s="2"/>
      <c r="D5" s="2"/>
      <c r="E5" s="2"/>
      <c r="F5" s="2"/>
      <c r="G5" s="2"/>
      <c r="H5" s="2"/>
      <c r="I5" s="2"/>
      <c r="J5" s="3"/>
      <c r="K5" s="27" t="s">
        <v>171</v>
      </c>
      <c r="L5" s="4"/>
    </row>
    <row r="6" spans="1:12" ht="15.75" thickBot="1" x14ac:dyDescent="0.3">
      <c r="A6" s="2"/>
      <c r="B6" s="2"/>
      <c r="C6" s="2"/>
      <c r="D6" s="2"/>
      <c r="E6" s="2"/>
      <c r="F6" s="2"/>
      <c r="G6" s="2"/>
      <c r="H6" s="2"/>
      <c r="I6" s="2">
        <v>70.3</v>
      </c>
      <c r="J6" s="3"/>
      <c r="K6" s="27" t="s">
        <v>172</v>
      </c>
      <c r="L6" s="4"/>
    </row>
    <row r="7" spans="1:12" ht="15.75" thickBot="1" x14ac:dyDescent="0.3">
      <c r="A7" s="2"/>
      <c r="B7" s="2"/>
      <c r="C7" s="2"/>
      <c r="D7" s="2"/>
      <c r="E7" s="2"/>
      <c r="F7" s="2"/>
      <c r="G7" s="2">
        <v>21.6</v>
      </c>
      <c r="H7" s="2">
        <v>9</v>
      </c>
      <c r="I7" s="2"/>
      <c r="J7" s="3"/>
      <c r="K7" s="27" t="s">
        <v>173</v>
      </c>
      <c r="L7" s="4"/>
    </row>
    <row r="8" spans="1:12" ht="15.75" thickBot="1" x14ac:dyDescent="0.3">
      <c r="A8" s="2"/>
      <c r="B8" s="2"/>
      <c r="C8" s="2"/>
      <c r="D8" s="2"/>
      <c r="E8" s="2"/>
      <c r="F8" s="2"/>
      <c r="G8" s="2">
        <v>10.5</v>
      </c>
      <c r="H8" s="2"/>
      <c r="I8" s="2"/>
      <c r="J8" s="3"/>
      <c r="K8" s="27" t="s">
        <v>181</v>
      </c>
      <c r="L8" s="4"/>
    </row>
    <row r="9" spans="1:12" ht="15.75" thickBot="1" x14ac:dyDescent="0.3">
      <c r="A9" s="2"/>
      <c r="B9" s="2"/>
      <c r="C9" s="2"/>
      <c r="D9" s="2"/>
      <c r="E9" s="2">
        <v>12.3</v>
      </c>
      <c r="F9" s="2"/>
      <c r="G9" s="2"/>
      <c r="H9" s="2"/>
      <c r="I9" s="2"/>
      <c r="J9" s="3"/>
      <c r="K9" s="27" t="s">
        <v>174</v>
      </c>
      <c r="L9" s="4"/>
    </row>
    <row r="10" spans="1:12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3">
        <v>4.2</v>
      </c>
      <c r="K10" s="27" t="s">
        <v>175</v>
      </c>
      <c r="L10" s="4"/>
    </row>
    <row r="11" spans="1:12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3">
        <v>11.5</v>
      </c>
      <c r="K11" s="27" t="s">
        <v>176</v>
      </c>
      <c r="L11" s="9" t="s">
        <v>180</v>
      </c>
    </row>
    <row r="12" spans="1:12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3">
        <v>4</v>
      </c>
      <c r="K12" s="27" t="s">
        <v>177</v>
      </c>
      <c r="L12" s="4"/>
    </row>
    <row r="13" spans="1:12" ht="15.75" thickBot="1" x14ac:dyDescent="0.3">
      <c r="A13" s="2"/>
      <c r="B13" s="2"/>
      <c r="C13" s="2"/>
      <c r="D13" s="2"/>
      <c r="E13" s="2"/>
      <c r="F13" s="2"/>
      <c r="G13" s="2"/>
      <c r="H13" s="2"/>
      <c r="I13" s="2">
        <v>5.7</v>
      </c>
      <c r="J13" s="3"/>
      <c r="K13" s="27" t="s">
        <v>178</v>
      </c>
      <c r="L13" s="4"/>
    </row>
    <row r="14" spans="1:12" x14ac:dyDescent="0.25">
      <c r="A14" s="4"/>
      <c r="B14" s="4">
        <v>50.2</v>
      </c>
      <c r="C14" s="4"/>
      <c r="D14" s="4"/>
      <c r="E14" s="4"/>
      <c r="F14" s="4"/>
      <c r="G14" s="4"/>
      <c r="H14" s="4"/>
      <c r="I14" s="4"/>
      <c r="J14" s="5"/>
      <c r="K14" s="27" t="s">
        <v>179</v>
      </c>
      <c r="L14" s="4"/>
    </row>
    <row r="15" spans="1:12" x14ac:dyDescent="0.25">
      <c r="A15" s="4">
        <f>SUBTOTAL(109,Таблица6[ТВ])</f>
        <v>734</v>
      </c>
      <c r="B15" s="5">
        <f>SUBTOTAL(109,Таблица6[Продакшен])</f>
        <v>50.2</v>
      </c>
      <c r="C15" s="5">
        <f>SUBTOTAL(109,Таблица6[Интернет])</f>
        <v>35.4</v>
      </c>
      <c r="D15" s="5">
        <f>SUBTOTAL(109,Таблица6[Креатив])</f>
        <v>21.78</v>
      </c>
      <c r="E15" s="5">
        <f>SUBTOTAL(109,Таблица6[Спецпроекты])</f>
        <v>12.3</v>
      </c>
      <c r="F15" s="5">
        <f>SUBTOTAL(109,Таблица6[Креатив малые кампании])</f>
        <v>5.25</v>
      </c>
      <c r="G15" s="5">
        <f>SUBTOTAL(109,Таблица6[Фед.пресса])</f>
        <v>32.1</v>
      </c>
      <c r="H15" s="5">
        <f>SUBTOTAL(109,Таблица6[Рег.пресса])</f>
        <v>9</v>
      </c>
      <c r="I15" s="5">
        <f>SUBTOTAL(109,Таблица6[ООН])</f>
        <v>76</v>
      </c>
      <c r="J15" s="5">
        <f>SUBTOTAL(109,Таблица6[Другое])</f>
        <v>19.7</v>
      </c>
      <c r="K15" s="5"/>
      <c r="L15" s="5"/>
    </row>
    <row r="16" spans="1:12" x14ac:dyDescent="0.25">
      <c r="A16" t="s">
        <v>160</v>
      </c>
      <c r="K16">
        <f>SUM(Таблица6[[#Totals],[ТВ]:[Другое]])</f>
        <v>995.73</v>
      </c>
    </row>
    <row r="17" spans="1:11" x14ac:dyDescent="0.25">
      <c r="A17" t="s">
        <v>161</v>
      </c>
      <c r="K17">
        <f>SUM(I15,H15,G15,E15,C15,A15)-Таблица6[[#Totals],[Спецпроекты]]</f>
        <v>886.5</v>
      </c>
    </row>
    <row r="18" spans="1:11" x14ac:dyDescent="0.25">
      <c r="A18" t="s">
        <v>162</v>
      </c>
      <c r="K18">
        <v>2432</v>
      </c>
    </row>
    <row r="19" spans="1:11" x14ac:dyDescent="0.25">
      <c r="A19" t="s">
        <v>163</v>
      </c>
      <c r="K19" s="28">
        <f>K17/K18</f>
        <v>0.36451480263157893</v>
      </c>
    </row>
    <row r="21" spans="1:11" x14ac:dyDescent="0.25">
      <c r="A21" s="17" t="s">
        <v>166</v>
      </c>
      <c r="B21" s="17"/>
      <c r="C21" s="17"/>
      <c r="D21" s="17"/>
      <c r="E21" s="17"/>
      <c r="F21" s="17"/>
      <c r="G21" s="17"/>
      <c r="H21" s="25">
        <f>Таблица6[[#Totals],[Рег.пресса]]/Таблица6[[#Totals],[Фед.пресса]]</f>
        <v>0.28037383177570091</v>
      </c>
    </row>
    <row r="23" spans="1:11" x14ac:dyDescent="0.25">
      <c r="A23" s="35" t="s">
        <v>354</v>
      </c>
    </row>
    <row r="24" spans="1:11" x14ac:dyDescent="0.25">
      <c r="A24" s="22" t="s">
        <v>0</v>
      </c>
      <c r="B24" s="22" t="s">
        <v>1</v>
      </c>
      <c r="C24" s="22" t="s">
        <v>2</v>
      </c>
      <c r="D24" s="22" t="s">
        <v>3</v>
      </c>
      <c r="E24" s="22" t="s">
        <v>4</v>
      </c>
      <c r="F24" s="22" t="s">
        <v>5</v>
      </c>
      <c r="G24" s="22" t="s">
        <v>6</v>
      </c>
      <c r="H24" s="22" t="s">
        <v>7</v>
      </c>
      <c r="I24" s="36" t="s">
        <v>8</v>
      </c>
      <c r="J24" s="36" t="s">
        <v>9</v>
      </c>
      <c r="K24" s="17"/>
    </row>
    <row r="25" spans="1:11" x14ac:dyDescent="0.25">
      <c r="A25" s="37">
        <f>Таблица6[[#Totals],[ТВ]]/$K$16</f>
        <v>0.73714762033884684</v>
      </c>
      <c r="B25" s="37">
        <f>Таблица6[[#Totals],[Продакшен]]/$K$16</f>
        <v>5.0415273216635033E-2</v>
      </c>
      <c r="C25" s="37">
        <f>Таблица6[[#Totals],[Интернет]]/$K$16</f>
        <v>3.5551806212527487E-2</v>
      </c>
      <c r="D25" s="37">
        <f>Таблица6[[#Totals],[Креатив]]/$K$16</f>
        <v>2.1873399415504202E-2</v>
      </c>
      <c r="E25" s="37">
        <f>Таблица6[[#Totals],[Спецпроекты]]/$K$16</f>
        <v>1.2352746226386671E-2</v>
      </c>
      <c r="F25" s="37">
        <f>Таблица6[[#Totals],[Креатив малые кампании]]/$K$16</f>
        <v>5.2725136332138229E-3</v>
      </c>
      <c r="G25" s="37">
        <f>Таблица6[[#Totals],[Фед.пресса]]/$K$16</f>
        <v>3.2237654785935946E-2</v>
      </c>
      <c r="H25" s="37">
        <f>Таблица6[[#Totals],[Рег.пресса]]/$K$16</f>
        <v>9.0385947997951247E-3</v>
      </c>
      <c r="I25" s="37">
        <f>Таблица6[[#Totals],[ООН]]/$K$16</f>
        <v>7.6325911642714392E-2</v>
      </c>
      <c r="J25" s="37">
        <f>Таблица6[[#Totals],[Другое]]/$K$16</f>
        <v>1.9784479728440441E-2</v>
      </c>
      <c r="K25" s="37">
        <f>SUM(A25:J25)</f>
        <v>1</v>
      </c>
    </row>
    <row r="27" spans="1:11" x14ac:dyDescent="0.25">
      <c r="A27" s="35" t="s">
        <v>355</v>
      </c>
    </row>
    <row r="28" spans="1:11" x14ac:dyDescent="0.25">
      <c r="A28" s="22" t="s">
        <v>0</v>
      </c>
      <c r="C28" s="22" t="s">
        <v>2</v>
      </c>
      <c r="G28" s="22" t="s">
        <v>6</v>
      </c>
      <c r="H28" s="22" t="s">
        <v>7</v>
      </c>
      <c r="I28" s="36" t="s">
        <v>8</v>
      </c>
      <c r="K28" s="17"/>
    </row>
    <row r="29" spans="1:11" x14ac:dyDescent="0.25">
      <c r="A29" s="37">
        <f>Таблица6[[#Totals],[ТВ]]/$K$17</f>
        <v>0.82797518330513253</v>
      </c>
      <c r="C29" s="37">
        <f>Таблица6[[#Totals],[Интернет]]/$K$17</f>
        <v>3.9932318104906939E-2</v>
      </c>
      <c r="G29" s="37">
        <f>Таблица6[[#Totals],[Фед.пресса]]/$K$17</f>
        <v>3.6209813874788499E-2</v>
      </c>
      <c r="H29" s="37">
        <f>Таблица6[[#Totals],[Рег.пресса]]/$K$17</f>
        <v>1.015228426395939E-2</v>
      </c>
      <c r="I29" s="37">
        <f>Таблица6[[#Totals],[ООН]]/$K$17</f>
        <v>8.5730400451212635E-2</v>
      </c>
      <c r="K29" s="37">
        <f>SUM(A29:J29)</f>
        <v>1</v>
      </c>
    </row>
  </sheetData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7"/>
  <sheetViews>
    <sheetView workbookViewId="0">
      <selection activeCell="K12" sqref="K12:K13"/>
    </sheetView>
  </sheetViews>
  <sheetFormatPr defaultRowHeight="15" x14ac:dyDescent="0.25"/>
  <cols>
    <col min="2" max="2" width="12" customWidth="1"/>
    <col min="3" max="3" width="10.5703125" customWidth="1"/>
    <col min="4" max="4" width="26.42578125" customWidth="1"/>
  </cols>
  <sheetData>
    <row r="1" spans="1:6" ht="15.75" thickBot="1" x14ac:dyDescent="0.3">
      <c r="A1" s="2" t="s">
        <v>0</v>
      </c>
      <c r="B1" s="2" t="s">
        <v>2</v>
      </c>
      <c r="C1" s="2" t="s">
        <v>3</v>
      </c>
      <c r="D1" s="2" t="s">
        <v>13</v>
      </c>
      <c r="E1" s="3" t="s">
        <v>8</v>
      </c>
      <c r="F1" s="1" t="s">
        <v>15</v>
      </c>
    </row>
    <row r="2" spans="1:6" ht="15.75" thickBot="1" x14ac:dyDescent="0.3">
      <c r="A2" s="2">
        <v>100</v>
      </c>
      <c r="B2" s="2"/>
      <c r="C2" s="2"/>
      <c r="D2" s="2"/>
      <c r="E2" s="3"/>
      <c r="F2" s="9" t="s">
        <v>362</v>
      </c>
    </row>
    <row r="3" spans="1:6" ht="15.75" thickBot="1" x14ac:dyDescent="0.3">
      <c r="A3" s="2"/>
      <c r="B3" s="2">
        <v>93</v>
      </c>
      <c r="C3" s="2"/>
      <c r="D3" s="2">
        <v>210.3</v>
      </c>
      <c r="E3" s="3">
        <v>17.5</v>
      </c>
      <c r="F3" s="9" t="s">
        <v>363</v>
      </c>
    </row>
    <row r="4" spans="1:6" x14ac:dyDescent="0.25">
      <c r="A4" s="4"/>
      <c r="B4" s="4"/>
      <c r="C4" s="4">
        <v>12</v>
      </c>
      <c r="D4" s="4"/>
      <c r="E4" s="5"/>
      <c r="F4" s="9" t="s">
        <v>364</v>
      </c>
    </row>
    <row r="5" spans="1:6" ht="15.75" thickBot="1" x14ac:dyDescent="0.3">
      <c r="A5" s="4">
        <f>SUBTOTAL(109,Таблица3[ТВ])</f>
        <v>100</v>
      </c>
      <c r="B5" s="4">
        <f>SUBTOTAL(109,Таблица3[Интернет])</f>
        <v>93</v>
      </c>
      <c r="C5" s="4">
        <f>SUBTOTAL(109,Таблица3[Креатив])</f>
        <v>12</v>
      </c>
      <c r="D5" s="4">
        <f>SUBTOTAL(109,Таблица3[Пресса, радио, транспорт])</f>
        <v>210.3</v>
      </c>
      <c r="E5" s="4">
        <f>SUBTOTAL(109,Таблица3[ООН])</f>
        <v>17.5</v>
      </c>
    </row>
    <row r="6" spans="1:6" ht="16.5" thickTop="1" thickBot="1" x14ac:dyDescent="0.3">
      <c r="A6" t="s">
        <v>160</v>
      </c>
      <c r="F6" s="29">
        <f>SUM(Таблица3[[#Totals],[ТВ]:[ООН]])</f>
        <v>432.8</v>
      </c>
    </row>
    <row r="7" spans="1:6" x14ac:dyDescent="0.25">
      <c r="A7" t="s">
        <v>161</v>
      </c>
      <c r="F7">
        <f>SUM(D5:E5,A5:B5)</f>
        <v>420.8</v>
      </c>
    </row>
    <row r="8" spans="1:6" x14ac:dyDescent="0.25">
      <c r="A8" t="s">
        <v>162</v>
      </c>
      <c r="F8">
        <v>601</v>
      </c>
    </row>
    <row r="9" spans="1:6" x14ac:dyDescent="0.25">
      <c r="A9" t="s">
        <v>163</v>
      </c>
      <c r="F9" s="28">
        <f>F7/F8</f>
        <v>0.70016638935108155</v>
      </c>
    </row>
    <row r="11" spans="1:6" x14ac:dyDescent="0.25">
      <c r="A11" s="35" t="s">
        <v>354</v>
      </c>
    </row>
    <row r="12" spans="1:6" x14ac:dyDescent="0.25">
      <c r="A12" s="11" t="s">
        <v>0</v>
      </c>
      <c r="B12" s="11" t="s">
        <v>2</v>
      </c>
      <c r="C12" s="11" t="s">
        <v>3</v>
      </c>
      <c r="D12" s="45" t="s">
        <v>13</v>
      </c>
      <c r="E12" s="11" t="s">
        <v>8</v>
      </c>
    </row>
    <row r="13" spans="1:6" x14ac:dyDescent="0.25">
      <c r="A13" s="34">
        <f>Таблица3[[#Totals],[ТВ]]/$F$6</f>
        <v>0.23105360443622919</v>
      </c>
      <c r="B13" s="34">
        <f>Таблица3[[#Totals],[Интернет]]/$F$6</f>
        <v>0.21487985212569316</v>
      </c>
      <c r="C13" s="34">
        <f>Таблица3[[#Totals],[Креатив]]/$F$6</f>
        <v>2.7726432532347505E-2</v>
      </c>
      <c r="D13" s="34">
        <f>Таблица3[[#Totals],[Пресса, радио, транспорт]]/$F$6</f>
        <v>0.48590573012939003</v>
      </c>
      <c r="E13" s="34">
        <f>Таблица3[[#Totals],[ООН]]/$F$6</f>
        <v>4.0434380776340109E-2</v>
      </c>
      <c r="F13" s="34">
        <f>SUM(A13:E13)</f>
        <v>1</v>
      </c>
    </row>
    <row r="15" spans="1:6" x14ac:dyDescent="0.25">
      <c r="A15" s="35" t="s">
        <v>355</v>
      </c>
    </row>
    <row r="16" spans="1:6" x14ac:dyDescent="0.25">
      <c r="A16" s="11" t="s">
        <v>0</v>
      </c>
      <c r="B16" s="11" t="s">
        <v>2</v>
      </c>
      <c r="D16" s="45" t="s">
        <v>13</v>
      </c>
      <c r="E16" s="11" t="s">
        <v>8</v>
      </c>
    </row>
    <row r="17" spans="1:6" x14ac:dyDescent="0.25">
      <c r="A17" s="34">
        <f>Таблица3[[#Totals],[ТВ]]/$F$7</f>
        <v>0.2376425855513308</v>
      </c>
      <c r="B17" s="34">
        <f>Таблица3[[#Totals],[Интернет]]/$F$7</f>
        <v>0.22100760456273763</v>
      </c>
      <c r="D17" s="34">
        <f>Таблица3[[#Totals],[Пресса, радио, транспорт]]/$F$7</f>
        <v>0.49976235741444869</v>
      </c>
      <c r="E17" s="34">
        <f>Таблица3[[#Totals],[ООН]]/$F$7</f>
        <v>4.1587452471482891E-2</v>
      </c>
      <c r="F17" s="34">
        <f>SUM(A17:E17)</f>
        <v>1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2"/>
  <sheetViews>
    <sheetView workbookViewId="0">
      <pane xSplit="8" ySplit="1" topLeftCell="I2" activePane="bottomRight" state="frozenSplit"/>
      <selection pane="topRight" activeCell="J1" sqref="J1"/>
      <selection pane="bottomLeft"/>
      <selection pane="bottomRight"/>
    </sheetView>
  </sheetViews>
  <sheetFormatPr defaultRowHeight="15" x14ac:dyDescent="0.25"/>
  <cols>
    <col min="2" max="2" width="10.5703125" customWidth="1"/>
    <col min="4" max="4" width="9.42578125" customWidth="1"/>
    <col min="5" max="5" width="12" customWidth="1"/>
    <col min="6" max="6" width="14.28515625" customWidth="1"/>
    <col min="8" max="8" width="9.7109375" customWidth="1"/>
    <col min="9" max="9" width="18.28515625" customWidth="1"/>
    <col min="10" max="10" width="69.140625" customWidth="1"/>
  </cols>
  <sheetData>
    <row r="1" spans="1:11" x14ac:dyDescent="0.25">
      <c r="A1" s="22" t="s">
        <v>0</v>
      </c>
      <c r="B1" s="17" t="s">
        <v>146</v>
      </c>
      <c r="C1" s="22" t="s">
        <v>10</v>
      </c>
      <c r="D1" s="22" t="s">
        <v>11</v>
      </c>
      <c r="E1" s="22" t="s">
        <v>2</v>
      </c>
      <c r="F1" s="22" t="s">
        <v>14</v>
      </c>
      <c r="G1" s="22" t="s">
        <v>8</v>
      </c>
      <c r="H1" s="22" t="s">
        <v>9</v>
      </c>
      <c r="I1" s="22" t="s">
        <v>164</v>
      </c>
      <c r="J1" s="22" t="s">
        <v>15</v>
      </c>
    </row>
    <row r="2" spans="1:11" x14ac:dyDescent="0.25">
      <c r="A2" s="22">
        <v>474.4</v>
      </c>
      <c r="B2" s="22"/>
      <c r="C2" s="22"/>
      <c r="D2" s="22"/>
      <c r="E2" s="22"/>
      <c r="F2" s="22"/>
      <c r="G2" s="22"/>
      <c r="H2" s="22"/>
      <c r="I2" s="22"/>
      <c r="J2" s="22" t="s">
        <v>16</v>
      </c>
    </row>
    <row r="3" spans="1:11" x14ac:dyDescent="0.25">
      <c r="A3" s="22">
        <v>71.3</v>
      </c>
      <c r="B3" s="22"/>
      <c r="C3" s="22"/>
      <c r="D3" s="22"/>
      <c r="E3" s="22"/>
      <c r="F3" s="22"/>
      <c r="G3" s="22"/>
      <c r="H3" s="22"/>
      <c r="I3" s="22"/>
      <c r="J3" s="22" t="s">
        <v>17</v>
      </c>
    </row>
    <row r="4" spans="1:11" x14ac:dyDescent="0.25">
      <c r="A4" s="22"/>
      <c r="B4" s="22"/>
      <c r="C4" s="22"/>
      <c r="D4" s="22"/>
      <c r="E4" s="22"/>
      <c r="F4" s="22">
        <v>38.799999999999997</v>
      </c>
      <c r="G4" s="22"/>
      <c r="H4" s="22"/>
      <c r="I4" s="22"/>
      <c r="J4" s="22" t="s">
        <v>18</v>
      </c>
    </row>
    <row r="5" spans="1:11" x14ac:dyDescent="0.25">
      <c r="A5" s="22"/>
      <c r="B5" s="22"/>
      <c r="C5" s="22"/>
      <c r="D5" s="22"/>
      <c r="E5" s="22">
        <v>18.8</v>
      </c>
      <c r="F5" s="22"/>
      <c r="G5" s="22"/>
      <c r="H5" s="22"/>
      <c r="I5" s="22"/>
      <c r="J5" s="22" t="s">
        <v>19</v>
      </c>
    </row>
    <row r="6" spans="1:11" x14ac:dyDescent="0.25">
      <c r="A6" s="22"/>
      <c r="B6" s="22"/>
      <c r="C6" s="22"/>
      <c r="D6" s="22">
        <v>15.7</v>
      </c>
      <c r="E6" s="22"/>
      <c r="F6" s="22"/>
      <c r="G6" s="22"/>
      <c r="H6" s="22"/>
      <c r="I6" s="22"/>
      <c r="J6" s="23" t="s">
        <v>20</v>
      </c>
    </row>
    <row r="7" spans="1:11" x14ac:dyDescent="0.25">
      <c r="A7" s="22"/>
      <c r="B7" s="22"/>
      <c r="C7" s="22">
        <v>18.100000000000001</v>
      </c>
      <c r="D7" s="22"/>
      <c r="E7" s="22"/>
      <c r="F7" s="22"/>
      <c r="G7" s="22"/>
      <c r="H7" s="22"/>
      <c r="I7" s="22"/>
      <c r="J7" s="22" t="s">
        <v>21</v>
      </c>
    </row>
    <row r="8" spans="1:11" x14ac:dyDescent="0.25">
      <c r="A8" s="22"/>
      <c r="B8" s="22"/>
      <c r="C8" s="22">
        <v>16.5</v>
      </c>
      <c r="D8" s="22"/>
      <c r="E8" s="22"/>
      <c r="F8" s="22"/>
      <c r="G8" s="22"/>
      <c r="H8" s="22"/>
      <c r="I8" s="22"/>
      <c r="J8" s="22" t="s">
        <v>22</v>
      </c>
    </row>
    <row r="9" spans="1:11" x14ac:dyDescent="0.25">
      <c r="A9" s="22"/>
      <c r="B9" s="22"/>
      <c r="C9" s="22"/>
      <c r="D9" s="22">
        <v>15.5</v>
      </c>
      <c r="E9" s="22"/>
      <c r="F9" s="22"/>
      <c r="G9" s="22"/>
      <c r="H9" s="22"/>
      <c r="I9" s="22"/>
      <c r="J9" s="22" t="s">
        <v>23</v>
      </c>
    </row>
    <row r="10" spans="1:11" x14ac:dyDescent="0.25">
      <c r="A10" s="22"/>
      <c r="B10" s="22"/>
      <c r="C10" s="22"/>
      <c r="D10" s="22"/>
      <c r="E10" s="22">
        <v>16.3</v>
      </c>
      <c r="F10" s="22"/>
      <c r="G10" s="22"/>
      <c r="H10" s="22"/>
      <c r="I10" s="22"/>
      <c r="J10" s="22" t="s">
        <v>24</v>
      </c>
    </row>
    <row r="11" spans="1:11" x14ac:dyDescent="0.25">
      <c r="A11" s="22"/>
      <c r="B11" s="22"/>
      <c r="C11" s="22"/>
      <c r="D11" s="22"/>
      <c r="E11" s="22">
        <v>13.6</v>
      </c>
      <c r="F11" s="22"/>
      <c r="G11" s="22"/>
      <c r="H11" s="22"/>
      <c r="I11" s="22"/>
      <c r="J11" s="22" t="s">
        <v>25</v>
      </c>
    </row>
    <row r="12" spans="1:11" x14ac:dyDescent="0.25">
      <c r="A12" s="22"/>
      <c r="B12" s="22"/>
      <c r="C12" s="22"/>
      <c r="D12" s="22"/>
      <c r="E12" s="22"/>
      <c r="F12" s="22"/>
      <c r="G12" s="22"/>
      <c r="H12" s="22">
        <v>12.6</v>
      </c>
      <c r="I12" s="22"/>
      <c r="J12" s="23" t="s">
        <v>134</v>
      </c>
      <c r="K12" t="s">
        <v>135</v>
      </c>
    </row>
    <row r="13" spans="1:11" x14ac:dyDescent="0.25">
      <c r="A13" s="22"/>
      <c r="B13" s="22"/>
      <c r="C13" s="22"/>
      <c r="D13" s="22"/>
      <c r="E13" s="22">
        <v>10.4</v>
      </c>
      <c r="F13" s="22"/>
      <c r="G13" s="22"/>
      <c r="H13" s="22"/>
      <c r="I13" s="22"/>
      <c r="J13" s="23" t="s">
        <v>144</v>
      </c>
      <c r="K13" t="s">
        <v>145</v>
      </c>
    </row>
    <row r="14" spans="1:11" x14ac:dyDescent="0.25">
      <c r="A14" s="22"/>
      <c r="B14" s="22"/>
      <c r="C14" s="22"/>
      <c r="D14" s="22"/>
      <c r="E14" s="22"/>
      <c r="F14" s="22">
        <v>1.8</v>
      </c>
      <c r="G14" s="22"/>
      <c r="H14" s="22"/>
      <c r="I14" s="22"/>
      <c r="J14" s="22" t="s">
        <v>26</v>
      </c>
    </row>
    <row r="15" spans="1:11" x14ac:dyDescent="0.25">
      <c r="A15" s="22"/>
      <c r="B15" s="22"/>
      <c r="C15" s="22"/>
      <c r="D15" s="22"/>
      <c r="E15" s="22">
        <v>2.4</v>
      </c>
      <c r="F15" s="22"/>
      <c r="G15" s="22"/>
      <c r="H15" s="22"/>
      <c r="I15" s="22"/>
      <c r="J15" s="23" t="s">
        <v>140</v>
      </c>
      <c r="K15" t="s">
        <v>141</v>
      </c>
    </row>
    <row r="16" spans="1:11" x14ac:dyDescent="0.25">
      <c r="A16" s="22"/>
      <c r="B16" s="22"/>
      <c r="C16" s="22">
        <v>2.2000000000000002</v>
      </c>
      <c r="D16" s="22"/>
      <c r="E16" s="22"/>
      <c r="F16" s="22"/>
      <c r="G16" s="22"/>
      <c r="H16" s="22"/>
      <c r="I16" s="22"/>
      <c r="J16" s="23" t="s">
        <v>142</v>
      </c>
      <c r="K16" t="s">
        <v>143</v>
      </c>
    </row>
    <row r="17" spans="1:11" x14ac:dyDescent="0.25">
      <c r="A17" s="22"/>
      <c r="B17" s="22"/>
      <c r="C17" s="22"/>
      <c r="D17" s="22">
        <v>1.8</v>
      </c>
      <c r="E17" s="22"/>
      <c r="F17" s="22"/>
      <c r="G17" s="22"/>
      <c r="H17" s="22"/>
      <c r="I17" s="22" t="s">
        <v>27</v>
      </c>
      <c r="J17" s="23" t="s">
        <v>28</v>
      </c>
    </row>
    <row r="18" spans="1:11" x14ac:dyDescent="0.25">
      <c r="A18" s="22"/>
      <c r="B18" s="22"/>
      <c r="C18" s="22"/>
      <c r="D18" s="22">
        <v>2.2000000000000002</v>
      </c>
      <c r="E18" s="22"/>
      <c r="F18" s="22"/>
      <c r="G18" s="22"/>
      <c r="H18" s="22"/>
      <c r="I18" s="22"/>
      <c r="J18" s="22" t="s">
        <v>29</v>
      </c>
    </row>
    <row r="19" spans="1:11" x14ac:dyDescent="0.25">
      <c r="A19" s="22"/>
      <c r="B19" s="22"/>
      <c r="C19" s="22"/>
      <c r="D19" s="22">
        <v>2.2000000000000002</v>
      </c>
      <c r="E19" s="22"/>
      <c r="F19" s="22"/>
      <c r="G19" s="22"/>
      <c r="H19" s="22"/>
      <c r="I19" s="22"/>
      <c r="J19" s="22" t="s">
        <v>30</v>
      </c>
    </row>
    <row r="20" spans="1:11" x14ac:dyDescent="0.25">
      <c r="A20" s="22"/>
      <c r="B20" s="22"/>
      <c r="C20" s="22"/>
      <c r="D20" s="22"/>
      <c r="E20" s="22"/>
      <c r="F20" s="22"/>
      <c r="G20" s="22">
        <v>2.5</v>
      </c>
      <c r="H20" s="22"/>
      <c r="I20" s="22" t="s">
        <v>31</v>
      </c>
      <c r="J20" s="23" t="s">
        <v>32</v>
      </c>
    </row>
    <row r="21" spans="1:11" x14ac:dyDescent="0.25">
      <c r="A21" s="22"/>
      <c r="B21" s="22"/>
      <c r="C21" s="22">
        <v>2.4</v>
      </c>
      <c r="D21" s="22"/>
      <c r="E21" s="22"/>
      <c r="F21" s="22"/>
      <c r="G21" s="22"/>
      <c r="H21" s="22"/>
      <c r="I21" s="22"/>
      <c r="J21" s="23" t="s">
        <v>136</v>
      </c>
      <c r="K21" t="s">
        <v>137</v>
      </c>
    </row>
    <row r="22" spans="1:11" x14ac:dyDescent="0.25">
      <c r="A22" s="22"/>
      <c r="B22" s="22"/>
      <c r="C22" s="22"/>
      <c r="D22" s="22"/>
      <c r="E22" s="22"/>
      <c r="F22" s="22"/>
      <c r="G22" s="22"/>
      <c r="H22" s="22">
        <v>1.7</v>
      </c>
      <c r="I22" s="22"/>
      <c r="J22" s="23" t="s">
        <v>138</v>
      </c>
      <c r="K22" t="s">
        <v>139</v>
      </c>
    </row>
    <row r="23" spans="1:11" x14ac:dyDescent="0.25">
      <c r="A23" s="22"/>
      <c r="B23" s="22"/>
      <c r="C23" s="22"/>
      <c r="D23" s="22"/>
      <c r="E23" s="22"/>
      <c r="F23" s="22"/>
      <c r="G23" s="22">
        <v>1.5</v>
      </c>
      <c r="H23" s="22"/>
      <c r="I23" s="22" t="s">
        <v>27</v>
      </c>
      <c r="J23" s="23" t="s">
        <v>33</v>
      </c>
    </row>
    <row r="24" spans="1:11" x14ac:dyDescent="0.25">
      <c r="A24" s="22"/>
      <c r="B24" s="22"/>
      <c r="C24" s="22"/>
      <c r="D24" s="22">
        <v>1</v>
      </c>
      <c r="E24" s="22"/>
      <c r="F24" s="22"/>
      <c r="G24" s="22"/>
      <c r="H24" s="22"/>
      <c r="I24" s="22" t="s">
        <v>34</v>
      </c>
      <c r="J24" s="23" t="s">
        <v>35</v>
      </c>
    </row>
    <row r="25" spans="1:11" x14ac:dyDescent="0.25">
      <c r="A25" s="22"/>
      <c r="B25" s="22"/>
      <c r="C25" s="22"/>
      <c r="D25" s="22"/>
      <c r="E25" s="22"/>
      <c r="F25" s="22"/>
      <c r="G25" s="22">
        <v>2</v>
      </c>
      <c r="H25" s="22"/>
      <c r="I25" s="22" t="s">
        <v>36</v>
      </c>
      <c r="J25" s="23" t="s">
        <v>37</v>
      </c>
    </row>
    <row r="26" spans="1:11" x14ac:dyDescent="0.25">
      <c r="A26" s="22"/>
      <c r="B26" s="22"/>
      <c r="C26" s="22"/>
      <c r="D26" s="22"/>
      <c r="E26" s="22"/>
      <c r="F26" s="22"/>
      <c r="G26" s="22">
        <v>2.4</v>
      </c>
      <c r="H26" s="22"/>
      <c r="I26" s="22" t="s">
        <v>38</v>
      </c>
      <c r="J26" s="23" t="s">
        <v>132</v>
      </c>
      <c r="K26" t="s">
        <v>133</v>
      </c>
    </row>
    <row r="27" spans="1:11" x14ac:dyDescent="0.25">
      <c r="A27" s="22"/>
      <c r="B27" s="22"/>
      <c r="C27" s="22"/>
      <c r="D27" s="22"/>
      <c r="E27" s="22"/>
      <c r="F27" s="22"/>
      <c r="G27" s="22">
        <v>1.5</v>
      </c>
      <c r="H27" s="22"/>
      <c r="I27" s="22" t="s">
        <v>38</v>
      </c>
      <c r="J27" s="23" t="s">
        <v>39</v>
      </c>
    </row>
    <row r="28" spans="1:11" x14ac:dyDescent="0.25">
      <c r="A28" s="22"/>
      <c r="B28" s="22"/>
      <c r="C28" s="22"/>
      <c r="D28" s="22"/>
      <c r="E28" s="22"/>
      <c r="F28" s="22"/>
      <c r="G28" s="22">
        <v>0.7</v>
      </c>
      <c r="H28" s="22"/>
      <c r="I28" s="22" t="s">
        <v>38</v>
      </c>
      <c r="J28" s="23" t="s">
        <v>40</v>
      </c>
    </row>
    <row r="29" spans="1:11" x14ac:dyDescent="0.25">
      <c r="A29" s="22"/>
      <c r="B29" s="22"/>
      <c r="C29" s="22"/>
      <c r="D29" s="22">
        <v>1.4</v>
      </c>
      <c r="E29" s="22"/>
      <c r="F29" s="22"/>
      <c r="G29" s="22"/>
      <c r="H29" s="22"/>
      <c r="I29" s="22" t="s">
        <v>41</v>
      </c>
      <c r="J29" s="23" t="s">
        <v>42</v>
      </c>
    </row>
    <row r="30" spans="1:11" x14ac:dyDescent="0.25">
      <c r="A30" s="22"/>
      <c r="B30" s="22"/>
      <c r="C30" s="22"/>
      <c r="D30" s="22">
        <v>0.8</v>
      </c>
      <c r="E30" s="22"/>
      <c r="F30" s="22"/>
      <c r="G30" s="22"/>
      <c r="H30" s="22"/>
      <c r="I30" s="22" t="s">
        <v>43</v>
      </c>
      <c r="J30" s="23" t="s">
        <v>44</v>
      </c>
    </row>
    <row r="31" spans="1:11" x14ac:dyDescent="0.25">
      <c r="A31" s="22"/>
      <c r="B31" s="22"/>
      <c r="C31" s="22"/>
      <c r="D31" s="22"/>
      <c r="E31" s="22"/>
      <c r="F31" s="22"/>
      <c r="G31" s="22">
        <v>1.2</v>
      </c>
      <c r="H31" s="22"/>
      <c r="I31" s="22" t="s">
        <v>43</v>
      </c>
      <c r="J31" s="23" t="s">
        <v>45</v>
      </c>
    </row>
    <row r="32" spans="1:11" x14ac:dyDescent="0.25">
      <c r="A32" s="22"/>
      <c r="B32" s="22"/>
      <c r="C32" s="22"/>
      <c r="D32" s="22"/>
      <c r="E32" s="22"/>
      <c r="F32" s="22"/>
      <c r="G32" s="22">
        <v>1</v>
      </c>
      <c r="H32" s="22"/>
      <c r="I32" s="22" t="s">
        <v>46</v>
      </c>
      <c r="J32" s="23" t="s">
        <v>47</v>
      </c>
    </row>
    <row r="33" spans="1:10" x14ac:dyDescent="0.25">
      <c r="A33" s="22"/>
      <c r="B33" s="22"/>
      <c r="C33" s="22"/>
      <c r="D33" s="22">
        <v>1.2</v>
      </c>
      <c r="E33" s="22"/>
      <c r="F33" s="22"/>
      <c r="G33" s="22"/>
      <c r="H33" s="22"/>
      <c r="I33" s="22" t="s">
        <v>38</v>
      </c>
      <c r="J33" s="23" t="s">
        <v>48</v>
      </c>
    </row>
    <row r="34" spans="1:10" x14ac:dyDescent="0.25">
      <c r="A34" s="22"/>
      <c r="B34" s="22"/>
      <c r="C34" s="22"/>
      <c r="D34" s="22">
        <v>1.1000000000000001</v>
      </c>
      <c r="E34" s="22"/>
      <c r="F34" s="22"/>
      <c r="G34" s="22"/>
      <c r="H34" s="22"/>
      <c r="I34" s="22" t="s">
        <v>49</v>
      </c>
      <c r="J34" s="23" t="s">
        <v>50</v>
      </c>
    </row>
    <row r="35" spans="1:10" x14ac:dyDescent="0.25">
      <c r="A35" s="22"/>
      <c r="B35" s="22"/>
      <c r="C35" s="22"/>
      <c r="D35" s="22">
        <v>0.9</v>
      </c>
      <c r="E35" s="22"/>
      <c r="F35" s="22"/>
      <c r="G35" s="22"/>
      <c r="H35" s="22"/>
      <c r="I35" s="22" t="s">
        <v>51</v>
      </c>
      <c r="J35" s="23" t="s">
        <v>52</v>
      </c>
    </row>
    <row r="36" spans="1:10" x14ac:dyDescent="0.25">
      <c r="A36" s="22"/>
      <c r="B36" s="22"/>
      <c r="C36" s="22"/>
      <c r="D36" s="22">
        <v>0.8</v>
      </c>
      <c r="E36" s="22"/>
      <c r="F36" s="22"/>
      <c r="G36" s="22"/>
      <c r="H36" s="22"/>
      <c r="I36" s="22" t="s">
        <v>53</v>
      </c>
      <c r="J36" s="23" t="s">
        <v>54</v>
      </c>
    </row>
    <row r="37" spans="1:10" x14ac:dyDescent="0.25">
      <c r="A37" s="22"/>
      <c r="B37" s="22"/>
      <c r="C37" s="22"/>
      <c r="D37" s="22"/>
      <c r="E37" s="22"/>
      <c r="F37" s="22"/>
      <c r="G37" s="22">
        <v>0.9</v>
      </c>
      <c r="H37" s="22"/>
      <c r="I37" s="22" t="s">
        <v>55</v>
      </c>
      <c r="J37" s="23" t="s">
        <v>56</v>
      </c>
    </row>
    <row r="38" spans="1:10" x14ac:dyDescent="0.25">
      <c r="A38" s="22"/>
      <c r="B38" s="22"/>
      <c r="C38" s="22"/>
      <c r="D38" s="22">
        <v>0.7</v>
      </c>
      <c r="E38" s="22"/>
      <c r="F38" s="22"/>
      <c r="G38" s="22"/>
      <c r="H38" s="22"/>
      <c r="I38" s="22" t="s">
        <v>57</v>
      </c>
      <c r="J38" s="23" t="s">
        <v>58</v>
      </c>
    </row>
    <row r="39" spans="1:10" x14ac:dyDescent="0.25">
      <c r="A39" s="22"/>
      <c r="B39" s="22"/>
      <c r="C39" s="22"/>
      <c r="D39" s="22"/>
      <c r="E39" s="22"/>
      <c r="F39" s="22"/>
      <c r="G39" s="22">
        <v>1</v>
      </c>
      <c r="H39" s="22"/>
      <c r="I39" s="22" t="s">
        <v>55</v>
      </c>
      <c r="J39" s="23" t="s">
        <v>59</v>
      </c>
    </row>
    <row r="40" spans="1:10" x14ac:dyDescent="0.25">
      <c r="A40" s="22"/>
      <c r="B40" s="22"/>
      <c r="C40" s="22"/>
      <c r="D40" s="22"/>
      <c r="E40" s="22"/>
      <c r="F40" s="22"/>
      <c r="G40" s="22">
        <v>1</v>
      </c>
      <c r="H40" s="22"/>
      <c r="I40" s="22" t="s">
        <v>53</v>
      </c>
      <c r="J40" s="23" t="s">
        <v>60</v>
      </c>
    </row>
    <row r="41" spans="1:10" x14ac:dyDescent="0.25">
      <c r="A41" s="22"/>
      <c r="B41" s="22"/>
      <c r="C41" s="22"/>
      <c r="D41" s="22"/>
      <c r="E41" s="22"/>
      <c r="F41" s="22"/>
      <c r="G41" s="22">
        <v>0.5</v>
      </c>
      <c r="H41" s="22"/>
      <c r="I41" s="22" t="s">
        <v>53</v>
      </c>
      <c r="J41" s="23" t="s">
        <v>61</v>
      </c>
    </row>
    <row r="42" spans="1:10" x14ac:dyDescent="0.25">
      <c r="A42" s="22"/>
      <c r="B42" s="22"/>
      <c r="C42" s="22"/>
      <c r="D42" s="22"/>
      <c r="E42" s="22"/>
      <c r="F42" s="22"/>
      <c r="G42" s="22">
        <v>0.7</v>
      </c>
      <c r="H42" s="22"/>
      <c r="I42" s="22" t="s">
        <v>62</v>
      </c>
      <c r="J42" s="23" t="s">
        <v>63</v>
      </c>
    </row>
    <row r="43" spans="1:10" x14ac:dyDescent="0.25">
      <c r="A43" s="22"/>
      <c r="B43" s="22"/>
      <c r="C43" s="22"/>
      <c r="D43" s="22">
        <v>0.6</v>
      </c>
      <c r="E43" s="22"/>
      <c r="F43" s="22"/>
      <c r="G43" s="22"/>
      <c r="H43" s="22"/>
      <c r="I43" s="22" t="s">
        <v>55</v>
      </c>
      <c r="J43" s="23" t="s">
        <v>64</v>
      </c>
    </row>
    <row r="44" spans="1:10" x14ac:dyDescent="0.25">
      <c r="A44" s="22"/>
      <c r="B44" s="22"/>
      <c r="C44" s="22"/>
      <c r="D44" s="22">
        <v>0.7</v>
      </c>
      <c r="E44" s="22"/>
      <c r="F44" s="22"/>
      <c r="G44" s="22"/>
      <c r="H44" s="22"/>
      <c r="I44" s="22" t="s">
        <v>65</v>
      </c>
      <c r="J44" s="23" t="s">
        <v>66</v>
      </c>
    </row>
    <row r="45" spans="1:10" x14ac:dyDescent="0.25">
      <c r="A45" s="22"/>
      <c r="B45" s="22"/>
      <c r="C45" s="22"/>
      <c r="D45" s="22">
        <v>1</v>
      </c>
      <c r="E45" s="22"/>
      <c r="F45" s="22"/>
      <c r="G45" s="22"/>
      <c r="H45" s="22"/>
      <c r="I45" s="22" t="s">
        <v>67</v>
      </c>
      <c r="J45" s="23" t="s">
        <v>68</v>
      </c>
    </row>
    <row r="46" spans="1:10" x14ac:dyDescent="0.25">
      <c r="A46" s="22"/>
      <c r="B46" s="22"/>
      <c r="C46" s="22"/>
      <c r="D46" s="22">
        <v>0.8</v>
      </c>
      <c r="E46" s="22"/>
      <c r="F46" s="22"/>
      <c r="G46" s="22"/>
      <c r="H46" s="22"/>
      <c r="I46" s="22" t="s">
        <v>69</v>
      </c>
      <c r="J46" s="23" t="s">
        <v>70</v>
      </c>
    </row>
    <row r="47" spans="1:10" x14ac:dyDescent="0.25">
      <c r="A47" s="22"/>
      <c r="B47" s="22"/>
      <c r="C47" s="22"/>
      <c r="D47" s="22"/>
      <c r="E47" s="22"/>
      <c r="F47" s="22"/>
      <c r="G47" s="22">
        <v>0.9</v>
      </c>
      <c r="H47" s="22"/>
      <c r="I47" s="22" t="s">
        <v>34</v>
      </c>
      <c r="J47" s="23" t="s">
        <v>71</v>
      </c>
    </row>
    <row r="48" spans="1:10" x14ac:dyDescent="0.25">
      <c r="A48" s="22"/>
      <c r="B48" s="22"/>
      <c r="C48" s="22"/>
      <c r="D48" s="22"/>
      <c r="E48" s="22"/>
      <c r="F48" s="22"/>
      <c r="G48" s="22">
        <v>0.9</v>
      </c>
      <c r="H48" s="22"/>
      <c r="I48" s="22" t="s">
        <v>49</v>
      </c>
      <c r="J48" s="23" t="s">
        <v>72</v>
      </c>
    </row>
    <row r="49" spans="1:10" x14ac:dyDescent="0.25">
      <c r="A49" s="22"/>
      <c r="B49" s="22"/>
      <c r="C49" s="22"/>
      <c r="D49" s="22"/>
      <c r="E49" s="22"/>
      <c r="F49" s="22"/>
      <c r="G49" s="22">
        <v>0.8</v>
      </c>
      <c r="H49" s="22"/>
      <c r="I49" s="22" t="s">
        <v>73</v>
      </c>
      <c r="J49" s="23" t="s">
        <v>74</v>
      </c>
    </row>
    <row r="50" spans="1:10" x14ac:dyDescent="0.25">
      <c r="A50" s="22"/>
      <c r="B50" s="22"/>
      <c r="C50" s="22"/>
      <c r="D50" s="22">
        <v>0.8</v>
      </c>
      <c r="E50" s="22"/>
      <c r="F50" s="22"/>
      <c r="G50" s="22"/>
      <c r="H50" s="22"/>
      <c r="I50" s="22" t="s">
        <v>55</v>
      </c>
      <c r="J50" s="23" t="s">
        <v>75</v>
      </c>
    </row>
    <row r="51" spans="1:10" x14ac:dyDescent="0.25">
      <c r="A51" s="22"/>
      <c r="B51" s="22"/>
      <c r="C51" s="22"/>
      <c r="D51" s="22">
        <v>0.9</v>
      </c>
      <c r="E51" s="22"/>
      <c r="F51" s="22"/>
      <c r="G51" s="22"/>
      <c r="H51" s="22"/>
      <c r="I51" s="22" t="s">
        <v>76</v>
      </c>
      <c r="J51" s="23" t="s">
        <v>77</v>
      </c>
    </row>
    <row r="52" spans="1:10" x14ac:dyDescent="0.25">
      <c r="A52" s="22"/>
      <c r="B52" s="22"/>
      <c r="C52" s="22"/>
      <c r="D52" s="22">
        <v>0.7</v>
      </c>
      <c r="E52" s="22"/>
      <c r="F52" s="22"/>
      <c r="G52" s="22"/>
      <c r="H52" s="22"/>
      <c r="I52" s="22" t="s">
        <v>78</v>
      </c>
      <c r="J52" s="23" t="s">
        <v>79</v>
      </c>
    </row>
    <row r="53" spans="1:10" x14ac:dyDescent="0.25">
      <c r="A53" s="22"/>
      <c r="B53" s="22"/>
      <c r="C53" s="22"/>
      <c r="D53" s="22">
        <v>0.6</v>
      </c>
      <c r="E53" s="22"/>
      <c r="F53" s="22"/>
      <c r="G53" s="22"/>
      <c r="H53" s="22"/>
      <c r="I53" s="22" t="s">
        <v>57</v>
      </c>
      <c r="J53" s="23" t="s">
        <v>80</v>
      </c>
    </row>
    <row r="54" spans="1:10" x14ac:dyDescent="0.25">
      <c r="A54" s="22"/>
      <c r="B54" s="22"/>
      <c r="C54" s="22"/>
      <c r="D54" s="22"/>
      <c r="E54" s="22"/>
      <c r="F54" s="22"/>
      <c r="G54" s="22">
        <v>0.6</v>
      </c>
      <c r="H54" s="22"/>
      <c r="I54" s="22" t="s">
        <v>34</v>
      </c>
      <c r="J54" s="22" t="s">
        <v>81</v>
      </c>
    </row>
    <row r="55" spans="1:10" x14ac:dyDescent="0.25">
      <c r="A55" s="22"/>
      <c r="B55" s="22"/>
      <c r="C55" s="22"/>
      <c r="D55" s="22"/>
      <c r="E55" s="22"/>
      <c r="F55" s="22"/>
      <c r="G55" s="22">
        <v>0.5</v>
      </c>
      <c r="H55" s="22"/>
      <c r="I55" s="22" t="s">
        <v>73</v>
      </c>
      <c r="J55" s="22" t="s">
        <v>82</v>
      </c>
    </row>
    <row r="56" spans="1:10" x14ac:dyDescent="0.25">
      <c r="A56" s="22"/>
      <c r="B56" s="22"/>
      <c r="C56" s="22"/>
      <c r="D56" s="22">
        <v>0.6</v>
      </c>
      <c r="E56" s="22"/>
      <c r="F56" s="22"/>
      <c r="G56" s="22"/>
      <c r="H56" s="22"/>
      <c r="I56" s="22" t="s">
        <v>83</v>
      </c>
      <c r="J56" s="22" t="s">
        <v>84</v>
      </c>
    </row>
    <row r="57" spans="1:10" x14ac:dyDescent="0.25">
      <c r="A57" s="22"/>
      <c r="B57" s="22"/>
      <c r="C57" s="22"/>
      <c r="D57" s="22"/>
      <c r="E57" s="22"/>
      <c r="F57" s="22"/>
      <c r="G57" s="22">
        <v>0.6</v>
      </c>
      <c r="H57" s="22"/>
      <c r="I57" s="22" t="s">
        <v>76</v>
      </c>
      <c r="J57" s="22" t="s">
        <v>85</v>
      </c>
    </row>
    <row r="58" spans="1:10" x14ac:dyDescent="0.25">
      <c r="A58" s="22"/>
      <c r="B58" s="22"/>
      <c r="C58" s="22"/>
      <c r="D58" s="22"/>
      <c r="E58" s="22"/>
      <c r="F58" s="22"/>
      <c r="G58" s="22">
        <v>0.5</v>
      </c>
      <c r="H58" s="22"/>
      <c r="I58" s="22" t="s">
        <v>86</v>
      </c>
      <c r="J58" s="23" t="s">
        <v>87</v>
      </c>
    </row>
    <row r="59" spans="1:10" x14ac:dyDescent="0.25">
      <c r="A59" s="22">
        <v>0.6</v>
      </c>
      <c r="B59" s="22"/>
      <c r="C59" s="22"/>
      <c r="D59" s="22"/>
      <c r="E59" s="22"/>
      <c r="F59" s="22"/>
      <c r="G59" s="22"/>
      <c r="H59" s="22"/>
      <c r="I59" s="22" t="s">
        <v>88</v>
      </c>
      <c r="J59" s="22" t="s">
        <v>89</v>
      </c>
    </row>
    <row r="60" spans="1:10" x14ac:dyDescent="0.25">
      <c r="A60" s="22"/>
      <c r="B60" s="22"/>
      <c r="C60" s="22"/>
      <c r="D60" s="22">
        <v>0.5</v>
      </c>
      <c r="E60" s="22"/>
      <c r="F60" s="22"/>
      <c r="G60" s="22"/>
      <c r="H60" s="22"/>
      <c r="I60" s="22" t="s">
        <v>90</v>
      </c>
      <c r="J60" s="22" t="s">
        <v>91</v>
      </c>
    </row>
    <row r="61" spans="1:10" x14ac:dyDescent="0.25">
      <c r="A61" s="22"/>
      <c r="B61" s="22"/>
      <c r="C61" s="22"/>
      <c r="D61" s="22"/>
      <c r="E61" s="22"/>
      <c r="F61" s="22"/>
      <c r="G61" s="22">
        <v>0.5</v>
      </c>
      <c r="H61" s="22"/>
      <c r="I61" s="22" t="s">
        <v>83</v>
      </c>
      <c r="J61" s="22" t="s">
        <v>92</v>
      </c>
    </row>
    <row r="62" spans="1:10" x14ac:dyDescent="0.25">
      <c r="A62" s="22">
        <v>0.5</v>
      </c>
      <c r="B62" s="22"/>
      <c r="C62" s="22"/>
      <c r="D62" s="22"/>
      <c r="E62" s="22"/>
      <c r="F62" s="22"/>
      <c r="G62" s="22"/>
      <c r="H62" s="22"/>
      <c r="I62" s="24" t="s">
        <v>93</v>
      </c>
      <c r="J62" s="22" t="s">
        <v>94</v>
      </c>
    </row>
    <row r="63" spans="1:10" x14ac:dyDescent="0.25">
      <c r="A63" s="22"/>
      <c r="B63" s="22"/>
      <c r="C63" s="22"/>
      <c r="D63" s="22"/>
      <c r="E63" s="22"/>
      <c r="F63" s="22"/>
      <c r="G63" s="22">
        <v>0.5</v>
      </c>
      <c r="H63" s="22"/>
      <c r="I63" s="22" t="s">
        <v>95</v>
      </c>
      <c r="J63" s="22" t="s">
        <v>96</v>
      </c>
    </row>
    <row r="64" spans="1:10" x14ac:dyDescent="0.25">
      <c r="A64" s="22"/>
      <c r="B64" s="22"/>
      <c r="C64" s="22"/>
      <c r="D64" s="22">
        <v>0.5</v>
      </c>
      <c r="E64" s="22"/>
      <c r="F64" s="22"/>
      <c r="G64" s="22"/>
      <c r="H64" s="22"/>
      <c r="I64" s="22" t="s">
        <v>97</v>
      </c>
      <c r="J64" s="22" t="s">
        <v>98</v>
      </c>
    </row>
    <row r="65" spans="1:10" x14ac:dyDescent="0.25">
      <c r="A65" s="22"/>
      <c r="B65" s="22"/>
      <c r="C65" s="22"/>
      <c r="D65" s="22"/>
      <c r="E65" s="22"/>
      <c r="F65" s="22"/>
      <c r="G65" s="22">
        <v>0.4</v>
      </c>
      <c r="H65" s="22"/>
      <c r="I65" s="22" t="s">
        <v>99</v>
      </c>
      <c r="J65" s="22" t="s">
        <v>100</v>
      </c>
    </row>
    <row r="66" spans="1:10" x14ac:dyDescent="0.25">
      <c r="A66" s="22"/>
      <c r="B66" s="22"/>
      <c r="C66" s="22"/>
      <c r="D66" s="22"/>
      <c r="E66" s="22"/>
      <c r="F66" s="22"/>
      <c r="G66" s="22">
        <v>0.5</v>
      </c>
      <c r="H66" s="22"/>
      <c r="I66" s="22" t="s">
        <v>62</v>
      </c>
      <c r="J66" s="22" t="s">
        <v>101</v>
      </c>
    </row>
    <row r="67" spans="1:10" x14ac:dyDescent="0.25">
      <c r="A67" s="22"/>
      <c r="B67" s="22"/>
      <c r="C67" s="22"/>
      <c r="D67" s="22">
        <v>0.5</v>
      </c>
      <c r="E67" s="22"/>
      <c r="F67" s="22"/>
      <c r="G67" s="22"/>
      <c r="H67" s="22"/>
      <c r="I67" s="22" t="s">
        <v>73</v>
      </c>
      <c r="J67" s="22" t="s">
        <v>102</v>
      </c>
    </row>
    <row r="68" spans="1:10" x14ac:dyDescent="0.25">
      <c r="A68" s="22"/>
      <c r="B68" s="22"/>
      <c r="C68" s="22"/>
      <c r="D68" s="22">
        <v>0.3</v>
      </c>
      <c r="E68" s="22"/>
      <c r="F68" s="22"/>
      <c r="G68" s="22"/>
      <c r="H68" s="22"/>
      <c r="I68" s="22" t="s">
        <v>103</v>
      </c>
      <c r="J68" s="22" t="s">
        <v>104</v>
      </c>
    </row>
    <row r="69" spans="1:10" x14ac:dyDescent="0.25">
      <c r="A69" s="22"/>
      <c r="B69" s="22"/>
      <c r="C69" s="22"/>
      <c r="D69" s="22"/>
      <c r="E69" s="22"/>
      <c r="F69" s="22"/>
      <c r="G69" s="22">
        <v>0.3</v>
      </c>
      <c r="H69" s="22"/>
      <c r="I69" s="22" t="s">
        <v>105</v>
      </c>
      <c r="J69" s="22" t="s">
        <v>106</v>
      </c>
    </row>
    <row r="70" spans="1:10" x14ac:dyDescent="0.25">
      <c r="A70" s="22"/>
      <c r="B70" s="22"/>
      <c r="C70" s="22"/>
      <c r="D70" s="22"/>
      <c r="E70" s="22"/>
      <c r="F70" s="22"/>
      <c r="G70" s="22">
        <v>0.2</v>
      </c>
      <c r="H70" s="22"/>
      <c r="I70" s="22" t="s">
        <v>65</v>
      </c>
      <c r="J70" s="22" t="s">
        <v>107</v>
      </c>
    </row>
    <row r="71" spans="1:10" x14ac:dyDescent="0.25">
      <c r="A71" s="22"/>
      <c r="B71" s="22"/>
      <c r="C71" s="22"/>
      <c r="D71" s="22"/>
      <c r="E71" s="22"/>
      <c r="F71" s="22"/>
      <c r="G71" s="22">
        <v>0.3</v>
      </c>
      <c r="H71" s="22"/>
      <c r="I71" s="22" t="s">
        <v>55</v>
      </c>
      <c r="J71" s="22" t="s">
        <v>108</v>
      </c>
    </row>
    <row r="72" spans="1:10" x14ac:dyDescent="0.25">
      <c r="A72" s="22"/>
      <c r="B72" s="22"/>
      <c r="C72" s="22"/>
      <c r="D72" s="22"/>
      <c r="E72" s="22"/>
      <c r="F72" s="22"/>
      <c r="G72" s="22">
        <v>0.3</v>
      </c>
      <c r="H72" s="22"/>
      <c r="I72" s="22" t="s">
        <v>67</v>
      </c>
      <c r="J72" s="22" t="s">
        <v>109</v>
      </c>
    </row>
    <row r="73" spans="1:10" x14ac:dyDescent="0.25">
      <c r="A73" s="22"/>
      <c r="B73" s="22"/>
      <c r="C73" s="22">
        <v>0.3</v>
      </c>
      <c r="D73" s="22"/>
      <c r="E73" s="22"/>
      <c r="F73" s="22"/>
      <c r="G73" s="22"/>
      <c r="H73" s="22"/>
      <c r="I73" s="22" t="s">
        <v>67</v>
      </c>
      <c r="J73" s="22" t="s">
        <v>110</v>
      </c>
    </row>
    <row r="74" spans="1:10" x14ac:dyDescent="0.25">
      <c r="A74" s="22"/>
      <c r="B74" s="22"/>
      <c r="C74" s="22"/>
      <c r="D74" s="22"/>
      <c r="E74" s="22"/>
      <c r="F74" s="22"/>
      <c r="G74" s="22">
        <v>0.3</v>
      </c>
      <c r="H74" s="22"/>
      <c r="I74" s="22" t="s">
        <v>105</v>
      </c>
      <c r="J74" s="22" t="s">
        <v>111</v>
      </c>
    </row>
    <row r="75" spans="1:10" x14ac:dyDescent="0.25">
      <c r="A75" s="22"/>
      <c r="B75" s="22"/>
      <c r="C75" s="22"/>
      <c r="D75" s="22">
        <v>0.2</v>
      </c>
      <c r="E75" s="22"/>
      <c r="F75" s="22"/>
      <c r="G75" s="22"/>
      <c r="H75" s="22"/>
      <c r="I75" s="22" t="s">
        <v>67</v>
      </c>
      <c r="J75" s="22" t="s">
        <v>112</v>
      </c>
    </row>
    <row r="76" spans="1:10" x14ac:dyDescent="0.25">
      <c r="A76" s="22"/>
      <c r="B76" s="22"/>
      <c r="C76" s="22"/>
      <c r="D76" s="22"/>
      <c r="E76" s="22"/>
      <c r="F76" s="22"/>
      <c r="G76" s="22">
        <v>0.2</v>
      </c>
      <c r="H76" s="22"/>
      <c r="I76" s="22" t="s">
        <v>113</v>
      </c>
      <c r="J76" s="22" t="s">
        <v>114</v>
      </c>
    </row>
    <row r="77" spans="1:10" x14ac:dyDescent="0.25">
      <c r="A77" s="22"/>
      <c r="B77" s="22"/>
      <c r="C77" s="22">
        <v>0.2</v>
      </c>
      <c r="D77" s="22"/>
      <c r="E77" s="22"/>
      <c r="F77" s="22"/>
      <c r="G77" s="22"/>
      <c r="H77" s="22"/>
      <c r="I77" s="22" t="s">
        <v>115</v>
      </c>
      <c r="J77" s="22" t="s">
        <v>116</v>
      </c>
    </row>
    <row r="78" spans="1:10" x14ac:dyDescent="0.25">
      <c r="A78" s="22"/>
      <c r="B78" s="22"/>
      <c r="C78" s="22">
        <v>0.2</v>
      </c>
      <c r="D78" s="22"/>
      <c r="E78" s="22"/>
      <c r="F78" s="22"/>
      <c r="G78" s="22"/>
      <c r="H78" s="22"/>
      <c r="I78" s="22" t="s">
        <v>67</v>
      </c>
      <c r="J78" s="22" t="s">
        <v>117</v>
      </c>
    </row>
    <row r="79" spans="1:10" x14ac:dyDescent="0.25">
      <c r="A79" s="22"/>
      <c r="B79" s="22"/>
      <c r="C79" s="22"/>
      <c r="D79" s="22"/>
      <c r="E79" s="22"/>
      <c r="F79" s="22"/>
      <c r="G79" s="22">
        <v>0.2</v>
      </c>
      <c r="H79" s="22"/>
      <c r="I79" s="22" t="s">
        <v>115</v>
      </c>
      <c r="J79" s="22" t="s">
        <v>118</v>
      </c>
    </row>
    <row r="80" spans="1:10" x14ac:dyDescent="0.25">
      <c r="A80" s="22"/>
      <c r="B80" s="22"/>
      <c r="C80" s="22"/>
      <c r="D80" s="22"/>
      <c r="E80" s="22"/>
      <c r="F80" s="22"/>
      <c r="G80" s="22">
        <v>0.2</v>
      </c>
      <c r="H80" s="22"/>
      <c r="I80" s="22" t="s">
        <v>67</v>
      </c>
      <c r="J80" s="22" t="s">
        <v>119</v>
      </c>
    </row>
    <row r="81" spans="1:10" x14ac:dyDescent="0.25">
      <c r="A81" s="22">
        <v>0.2</v>
      </c>
      <c r="B81" s="22"/>
      <c r="C81" s="22"/>
      <c r="D81" s="22"/>
      <c r="E81" s="22"/>
      <c r="F81" s="22"/>
      <c r="G81" s="22"/>
      <c r="H81" s="22"/>
      <c r="I81" s="22" t="s">
        <v>105</v>
      </c>
      <c r="J81" s="22" t="s">
        <v>120</v>
      </c>
    </row>
    <row r="82" spans="1:10" x14ac:dyDescent="0.25">
      <c r="A82" s="22"/>
      <c r="B82" s="22"/>
      <c r="C82" s="22"/>
      <c r="D82" s="22"/>
      <c r="E82" s="22">
        <v>0.1</v>
      </c>
      <c r="F82" s="22"/>
      <c r="G82" s="22"/>
      <c r="H82" s="22"/>
      <c r="I82" s="22" t="s">
        <v>121</v>
      </c>
      <c r="J82" s="22" t="s">
        <v>122</v>
      </c>
    </row>
    <row r="83" spans="1:10" x14ac:dyDescent="0.25">
      <c r="A83" s="22"/>
      <c r="B83" s="22"/>
      <c r="C83" s="22"/>
      <c r="D83" s="22">
        <v>0.2</v>
      </c>
      <c r="E83" s="22"/>
      <c r="F83" s="22"/>
      <c r="G83" s="22"/>
      <c r="H83" s="22"/>
      <c r="I83" s="22" t="s">
        <v>95</v>
      </c>
      <c r="J83" s="22" t="s">
        <v>123</v>
      </c>
    </row>
    <row r="84" spans="1:10" x14ac:dyDescent="0.25">
      <c r="A84" s="22"/>
      <c r="B84" s="22"/>
      <c r="C84" s="22"/>
      <c r="D84" s="22"/>
      <c r="E84" s="22"/>
      <c r="F84" s="22"/>
      <c r="G84" s="22">
        <v>0.2</v>
      </c>
      <c r="H84" s="22"/>
      <c r="I84" s="22" t="s">
        <v>95</v>
      </c>
      <c r="J84" s="22" t="s">
        <v>124</v>
      </c>
    </row>
    <row r="85" spans="1:10" x14ac:dyDescent="0.25">
      <c r="A85" s="22"/>
      <c r="B85" s="22"/>
      <c r="C85" s="22"/>
      <c r="D85" s="22"/>
      <c r="E85" s="22">
        <v>0.1</v>
      </c>
      <c r="F85" s="22"/>
      <c r="G85" s="22"/>
      <c r="H85" s="22"/>
      <c r="I85" s="22" t="s">
        <v>67</v>
      </c>
      <c r="J85" s="22" t="s">
        <v>125</v>
      </c>
    </row>
    <row r="86" spans="1:10" x14ac:dyDescent="0.25">
      <c r="A86" s="22"/>
      <c r="B86" s="22"/>
      <c r="C86" s="22"/>
      <c r="D86" s="22">
        <v>0.2</v>
      </c>
      <c r="E86" s="22"/>
      <c r="F86" s="22"/>
      <c r="G86" s="22"/>
      <c r="H86" s="22"/>
      <c r="I86" s="22" t="s">
        <v>105</v>
      </c>
      <c r="J86" s="22" t="s">
        <v>126</v>
      </c>
    </row>
    <row r="87" spans="1:10" x14ac:dyDescent="0.25">
      <c r="A87" s="22"/>
      <c r="B87" s="22"/>
      <c r="C87" s="22"/>
      <c r="D87" s="22">
        <v>0.1</v>
      </c>
      <c r="E87" s="22"/>
      <c r="F87" s="22"/>
      <c r="G87" s="22"/>
      <c r="H87" s="22"/>
      <c r="I87" s="22" t="s">
        <v>95</v>
      </c>
      <c r="J87" s="22" t="s">
        <v>127</v>
      </c>
    </row>
    <row r="88" spans="1:10" x14ac:dyDescent="0.25">
      <c r="A88" s="22"/>
      <c r="B88" s="22"/>
      <c r="C88" s="22"/>
      <c r="D88" s="22">
        <v>0.2</v>
      </c>
      <c r="E88" s="22"/>
      <c r="F88" s="22"/>
      <c r="G88" s="22"/>
      <c r="H88" s="22"/>
      <c r="I88" s="22" t="s">
        <v>105</v>
      </c>
      <c r="J88" s="22" t="s">
        <v>128</v>
      </c>
    </row>
    <row r="89" spans="1:10" x14ac:dyDescent="0.25">
      <c r="A89" s="22"/>
      <c r="B89" s="22"/>
      <c r="C89" s="22"/>
      <c r="D89" s="22">
        <v>0.1</v>
      </c>
      <c r="E89" s="22"/>
      <c r="F89" s="22"/>
      <c r="G89" s="22"/>
      <c r="H89" s="22"/>
      <c r="I89" s="22" t="s">
        <v>105</v>
      </c>
      <c r="J89" s="22" t="s">
        <v>129</v>
      </c>
    </row>
    <row r="90" spans="1:10" x14ac:dyDescent="0.25">
      <c r="A90" s="22">
        <v>0.1</v>
      </c>
      <c r="B90" s="22"/>
      <c r="C90" s="22"/>
      <c r="D90" s="22"/>
      <c r="E90" s="22"/>
      <c r="F90" s="22"/>
      <c r="G90" s="22"/>
      <c r="H90" s="22"/>
      <c r="I90" s="22" t="s">
        <v>67</v>
      </c>
      <c r="J90" s="22" t="s">
        <v>130</v>
      </c>
    </row>
    <row r="91" spans="1:10" x14ac:dyDescent="0.25">
      <c r="A91" s="22"/>
      <c r="B91" s="22"/>
      <c r="C91" s="22"/>
      <c r="D91" s="22">
        <v>0.1</v>
      </c>
      <c r="E91" s="22"/>
      <c r="F91" s="22"/>
      <c r="G91" s="22"/>
      <c r="H91" s="22"/>
      <c r="I91" s="22" t="s">
        <v>49</v>
      </c>
      <c r="J91" s="22" t="s">
        <v>131</v>
      </c>
    </row>
    <row r="92" spans="1:10" x14ac:dyDescent="0.25">
      <c r="A92" s="22"/>
      <c r="B92" s="22">
        <v>5</v>
      </c>
      <c r="C92" s="22"/>
      <c r="D92" s="22"/>
      <c r="E92" s="22"/>
      <c r="F92" s="22"/>
      <c r="G92" s="22"/>
      <c r="H92" s="22"/>
      <c r="I92" s="22"/>
      <c r="J92" s="22" t="s">
        <v>147</v>
      </c>
    </row>
    <row r="93" spans="1:10" x14ac:dyDescent="0.25">
      <c r="A93" s="22"/>
      <c r="B93" s="22">
        <v>5</v>
      </c>
      <c r="C93" s="22"/>
      <c r="D93" s="22"/>
      <c r="E93" s="22"/>
      <c r="F93" s="22"/>
      <c r="G93" s="22"/>
      <c r="H93" s="22"/>
      <c r="I93" s="22"/>
      <c r="J93" s="22" t="s">
        <v>148</v>
      </c>
    </row>
    <row r="94" spans="1:10" x14ac:dyDescent="0.25">
      <c r="A94" s="22"/>
      <c r="B94" s="22">
        <v>14.3</v>
      </c>
      <c r="C94" s="22"/>
      <c r="D94" s="22"/>
      <c r="E94" s="22"/>
      <c r="F94" s="22"/>
      <c r="G94" s="22"/>
      <c r="H94" s="22"/>
      <c r="I94" s="22"/>
      <c r="J94" s="22" t="s">
        <v>149</v>
      </c>
    </row>
    <row r="95" spans="1:10" x14ac:dyDescent="0.25">
      <c r="A95" s="9">
        <f>SUBTOTAL(109,Таблица8[ТВ])</f>
        <v>547.1</v>
      </c>
      <c r="B95" s="9">
        <f>SUBTOTAL(109,Таблица8[Производство креативных м-лов])</f>
        <v>24.3</v>
      </c>
      <c r="C95" s="9">
        <f>SUBTOTAL(109,Таблица8[Радио])</f>
        <v>39.900000000000006</v>
      </c>
      <c r="D95" s="9">
        <f>SUBTOTAL(109,Таблица8[Пресса])</f>
        <v>54.90000000000002</v>
      </c>
      <c r="E95" s="9">
        <f>SUBTOTAL(109,Таблица8[Интернет])</f>
        <v>61.7</v>
      </c>
      <c r="F95" s="9">
        <f>SUBTOTAL(109,Таблица8[Полиграфия])</f>
        <v>40.599999999999994</v>
      </c>
      <c r="G95" s="9">
        <f>SUM(Таблица8[ООН])</f>
        <v>25.799999999999997</v>
      </c>
      <c r="H95" s="9">
        <f>SUM(Таблица8[Другое])</f>
        <v>14.299999999999999</v>
      </c>
      <c r="I95" s="10"/>
    </row>
    <row r="96" spans="1:10" x14ac:dyDescent="0.25">
      <c r="A96" t="s">
        <v>160</v>
      </c>
      <c r="I96">
        <f>SUM(Таблица8[[#Totals],[ТВ]:[Другое]])</f>
        <v>808.59999999999991</v>
      </c>
    </row>
    <row r="97" spans="1:9" x14ac:dyDescent="0.25">
      <c r="A97" t="s">
        <v>161</v>
      </c>
      <c r="I97">
        <f>SUM(G95,E95,D95,C95,A95)</f>
        <v>729.40000000000009</v>
      </c>
    </row>
    <row r="98" spans="1:9" x14ac:dyDescent="0.25">
      <c r="A98" t="s">
        <v>162</v>
      </c>
      <c r="I98">
        <v>1230</v>
      </c>
    </row>
    <row r="99" spans="1:9" x14ac:dyDescent="0.25">
      <c r="A99" t="s">
        <v>163</v>
      </c>
      <c r="I99" s="28">
        <f>I97/I98</f>
        <v>0.59300813008130093</v>
      </c>
    </row>
    <row r="100" spans="1:9" x14ac:dyDescent="0.25">
      <c r="A100" s="26" t="s">
        <v>165</v>
      </c>
      <c r="B100" s="17"/>
      <c r="C100" s="17"/>
      <c r="D100" s="17"/>
      <c r="E100" s="17"/>
      <c r="F100" s="17"/>
      <c r="G100" s="17"/>
      <c r="H100" s="17"/>
      <c r="I100" s="17"/>
    </row>
    <row r="101" spans="1:9" x14ac:dyDescent="0.25">
      <c r="A101" s="17">
        <v>1.4000000000000001</v>
      </c>
      <c r="B101" s="17">
        <v>0</v>
      </c>
      <c r="C101" s="17">
        <v>3.1</v>
      </c>
      <c r="D101" s="17">
        <v>23.700000000000003</v>
      </c>
      <c r="E101" s="17">
        <v>0.2</v>
      </c>
      <c r="F101" s="17">
        <v>0</v>
      </c>
      <c r="G101" s="17">
        <v>25.799999999999997</v>
      </c>
      <c r="H101" s="17">
        <v>1.7</v>
      </c>
      <c r="I101" s="17">
        <v>55.900000000000006</v>
      </c>
    </row>
    <row r="103" spans="1:9" x14ac:dyDescent="0.25">
      <c r="A103" s="17" t="s">
        <v>166</v>
      </c>
      <c r="B103" s="17"/>
      <c r="C103" s="17"/>
      <c r="D103" s="25">
        <f>D101/Таблица8[[#Totals],[Пресса]]</f>
        <v>0.43169398907103812</v>
      </c>
    </row>
    <row r="104" spans="1:9" x14ac:dyDescent="0.25">
      <c r="A104" s="17" t="s">
        <v>167</v>
      </c>
      <c r="B104" s="17"/>
      <c r="C104" s="25">
        <f>C101/Таблица8[[#Totals],[Радио]]</f>
        <v>7.7694235588972427E-2</v>
      </c>
      <c r="D104" s="17"/>
    </row>
    <row r="106" spans="1:9" ht="15.75" thickBot="1" x14ac:dyDescent="0.3">
      <c r="A106" s="35" t="s">
        <v>354</v>
      </c>
    </row>
    <row r="107" spans="1:9" x14ac:dyDescent="0.25">
      <c r="A107" s="38" t="s">
        <v>0</v>
      </c>
      <c r="B107" s="39" t="s">
        <v>146</v>
      </c>
      <c r="C107" s="40" t="s">
        <v>10</v>
      </c>
      <c r="D107" s="40" t="s">
        <v>11</v>
      </c>
      <c r="E107" s="40" t="s">
        <v>2</v>
      </c>
      <c r="F107" s="40" t="s">
        <v>14</v>
      </c>
      <c r="G107" s="40" t="s">
        <v>8</v>
      </c>
      <c r="H107" s="40" t="s">
        <v>9</v>
      </c>
    </row>
    <row r="108" spans="1:9" x14ac:dyDescent="0.25">
      <c r="A108" s="34">
        <f>Таблица8[[#Totals],[ТВ]]/$I$96</f>
        <v>0.67660153351471686</v>
      </c>
      <c r="B108" s="34">
        <f>Таблица8[[#Totals],[Производство креативных м-лов]]/$I$96</f>
        <v>3.0051941627504332E-2</v>
      </c>
      <c r="C108" s="34">
        <f>Таблица8[[#Totals],[Радио]]/$I$96</f>
        <v>4.9344546129112057E-2</v>
      </c>
      <c r="D108" s="34">
        <f>Таблица8[[#Totals],[Пресса]]/$I$96</f>
        <v>6.7895127380657963E-2</v>
      </c>
      <c r="E108" s="34">
        <f>Таблица8[[#Totals],[Интернет]]/$I$96</f>
        <v>7.6304724214692074E-2</v>
      </c>
      <c r="F108" s="34">
        <f>Таблица8[[#Totals],[Полиграфия]]/$I$96</f>
        <v>5.0210239920850851E-2</v>
      </c>
      <c r="G108" s="34">
        <f>Таблица8[[#Totals],[ООН]]/$I$96</f>
        <v>3.190699975265892E-2</v>
      </c>
      <c r="H108" s="34">
        <f>Таблица8[[#Totals],[Другое]]/$I$96</f>
        <v>1.7684887459807074E-2</v>
      </c>
      <c r="I108" s="34">
        <f>SUM(A108:H108)</f>
        <v>1</v>
      </c>
    </row>
    <row r="110" spans="1:9" ht="15.75" thickBot="1" x14ac:dyDescent="0.3">
      <c r="A110" s="35" t="s">
        <v>355</v>
      </c>
    </row>
    <row r="111" spans="1:9" x14ac:dyDescent="0.25">
      <c r="A111" s="38" t="s">
        <v>0</v>
      </c>
      <c r="C111" s="40" t="s">
        <v>10</v>
      </c>
      <c r="D111" s="40" t="s">
        <v>11</v>
      </c>
      <c r="E111" s="40" t="s">
        <v>2</v>
      </c>
      <c r="G111" s="40" t="s">
        <v>8</v>
      </c>
    </row>
    <row r="112" spans="1:9" x14ac:dyDescent="0.25">
      <c r="A112" s="34">
        <f>Таблица8[[#Totals],[ТВ]]/$I$97</f>
        <v>0.75006854949273372</v>
      </c>
      <c r="C112" s="34">
        <f>Таблица8[[#Totals],[Радио]]/$I$97</f>
        <v>5.4702495201535507E-2</v>
      </c>
      <c r="D112" s="34">
        <f>Таблица8[[#Totals],[Пресса]]/$I$97</f>
        <v>7.5267343021661659E-2</v>
      </c>
      <c r="E112" s="34">
        <f>Таблица8[[#Totals],[Интернет]]/$I$97</f>
        <v>8.4590074033452145E-2</v>
      </c>
      <c r="G112" s="34">
        <f>Таблица8[[#Totals],[ООН]]/$I$97</f>
        <v>3.5371538250616938E-2</v>
      </c>
      <c r="I112" s="34">
        <f>SUM(A112:H112)</f>
        <v>0.99999999999999989</v>
      </c>
    </row>
  </sheetData>
  <hyperlinks>
    <hyperlink ref="J6" r:id="rId1"/>
    <hyperlink ref="J12" r:id="rId2"/>
    <hyperlink ref="J13" r:id="rId3"/>
    <hyperlink ref="J15" r:id="rId4"/>
    <hyperlink ref="J16" r:id="rId5"/>
    <hyperlink ref="J17" r:id="rId6"/>
    <hyperlink ref="J20" r:id="rId7"/>
    <hyperlink ref="J21" r:id="rId8"/>
    <hyperlink ref="J22" r:id="rId9"/>
    <hyperlink ref="J23" r:id="rId10"/>
    <hyperlink ref="J24" r:id="rId11"/>
    <hyperlink ref="J25" r:id="rId12"/>
    <hyperlink ref="J26" r:id="rId13"/>
    <hyperlink ref="J27" r:id="rId14"/>
    <hyperlink ref="J28" r:id="rId15"/>
    <hyperlink ref="J29" r:id="rId16"/>
    <hyperlink ref="J30" r:id="rId17"/>
    <hyperlink ref="J31" r:id="rId18"/>
    <hyperlink ref="J32" r:id="rId19"/>
    <hyperlink ref="J33" r:id="rId20"/>
    <hyperlink ref="J34" r:id="rId21"/>
    <hyperlink ref="J35" r:id="rId22"/>
    <hyperlink ref="J36" r:id="rId23" display="http://zakupki.gov.ru/223/purchase/public/purchase/info/common-info.html?noticeId=1113862&amp;epz=true"/>
    <hyperlink ref="J37" r:id="rId24"/>
    <hyperlink ref="J38" r:id="rId25"/>
    <hyperlink ref="J39" r:id="rId26"/>
    <hyperlink ref="J40" r:id="rId27"/>
    <hyperlink ref="J41" r:id="rId28"/>
    <hyperlink ref="J42" r:id="rId29"/>
    <hyperlink ref="J43" r:id="rId30"/>
    <hyperlink ref="J44" r:id="rId31"/>
    <hyperlink ref="J45" r:id="rId32"/>
    <hyperlink ref="J46" r:id="rId33"/>
    <hyperlink ref="J47" r:id="rId34"/>
    <hyperlink ref="J48" r:id="rId35"/>
    <hyperlink ref="J49" r:id="rId36"/>
    <hyperlink ref="J50" r:id="rId37"/>
    <hyperlink ref="J51" r:id="rId38"/>
    <hyperlink ref="J52" r:id="rId39"/>
    <hyperlink ref="J53" r:id="rId40"/>
    <hyperlink ref="J58" r:id="rId41"/>
  </hyperlinks>
  <pageMargins left="0.7" right="0.7" top="0.75" bottom="0.75" header="0.3" footer="0.3"/>
  <tableParts count="1">
    <tablePart r:id="rId4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workbookViewId="0">
      <selection activeCell="G8" sqref="G8"/>
    </sheetView>
  </sheetViews>
  <sheetFormatPr defaultRowHeight="15" x14ac:dyDescent="0.25"/>
  <cols>
    <col min="2" max="2" width="10.5703125" customWidth="1"/>
    <col min="4" max="4" width="9.42578125" customWidth="1"/>
    <col min="5" max="5" width="12" customWidth="1"/>
    <col min="8" max="8" width="9.7109375" customWidth="1"/>
    <col min="9" max="9" width="21.7109375" customWidth="1"/>
  </cols>
  <sheetData>
    <row r="1" spans="1:9" x14ac:dyDescent="0.25">
      <c r="A1" s="46" t="s">
        <v>0</v>
      </c>
      <c r="B1" s="46" t="s">
        <v>3</v>
      </c>
      <c r="C1" s="46" t="s">
        <v>10</v>
      </c>
      <c r="D1" s="46" t="s">
        <v>11</v>
      </c>
      <c r="E1" s="46" t="s">
        <v>2</v>
      </c>
      <c r="F1" s="46" t="s">
        <v>12</v>
      </c>
      <c r="G1" s="46" t="s">
        <v>8</v>
      </c>
      <c r="H1" s="46" t="s">
        <v>9</v>
      </c>
      <c r="I1" s="12" t="s">
        <v>15</v>
      </c>
    </row>
    <row r="2" spans="1:9" x14ac:dyDescent="0.25">
      <c r="A2" s="13">
        <v>293</v>
      </c>
      <c r="B2" s="14"/>
      <c r="C2" s="14"/>
      <c r="D2" s="14"/>
      <c r="E2" s="14"/>
      <c r="F2" s="14"/>
      <c r="G2" s="14"/>
      <c r="H2" s="14"/>
      <c r="I2" s="15" t="s">
        <v>152</v>
      </c>
    </row>
    <row r="3" spans="1:9" x14ac:dyDescent="0.25">
      <c r="A3" s="13"/>
      <c r="B3" s="14"/>
      <c r="C3" s="14"/>
      <c r="D3" s="14"/>
      <c r="E3" s="14"/>
      <c r="F3" s="14"/>
      <c r="G3" s="14">
        <v>122</v>
      </c>
      <c r="H3" s="14"/>
      <c r="I3" s="15" t="s">
        <v>153</v>
      </c>
    </row>
    <row r="4" spans="1:9" x14ac:dyDescent="0.25">
      <c r="A4" s="13"/>
      <c r="B4" s="14"/>
      <c r="C4" s="14">
        <v>45</v>
      </c>
      <c r="D4" s="14"/>
      <c r="E4" s="14"/>
      <c r="F4" s="14"/>
      <c r="G4" s="14"/>
      <c r="H4" s="14"/>
      <c r="I4" s="15" t="s">
        <v>154</v>
      </c>
    </row>
    <row r="5" spans="1:9" x14ac:dyDescent="0.25">
      <c r="A5" s="13"/>
      <c r="B5" s="14"/>
      <c r="C5" s="14"/>
      <c r="D5" s="14"/>
      <c r="E5" s="14">
        <v>170</v>
      </c>
      <c r="F5" s="14"/>
      <c r="G5" s="14"/>
      <c r="H5" s="14"/>
      <c r="I5" s="15" t="s">
        <v>155</v>
      </c>
    </row>
    <row r="6" spans="1:9" x14ac:dyDescent="0.25">
      <c r="A6" s="13"/>
      <c r="B6" s="14"/>
      <c r="C6" s="14"/>
      <c r="D6" s="14">
        <v>79.5</v>
      </c>
      <c r="E6" s="14"/>
      <c r="F6" s="14"/>
      <c r="G6" s="14"/>
      <c r="H6" s="14"/>
      <c r="I6" s="15" t="s">
        <v>156</v>
      </c>
    </row>
    <row r="7" spans="1:9" x14ac:dyDescent="0.25">
      <c r="A7" s="13"/>
      <c r="B7" s="14">
        <v>50</v>
      </c>
      <c r="C7" s="14"/>
      <c r="D7" s="14"/>
      <c r="E7" s="14"/>
      <c r="F7" s="14"/>
      <c r="G7" s="14"/>
      <c r="H7" s="14"/>
      <c r="I7" s="15" t="s">
        <v>157</v>
      </c>
    </row>
    <row r="8" spans="1:9" x14ac:dyDescent="0.25">
      <c r="A8" s="13"/>
      <c r="B8" s="14"/>
      <c r="C8" s="14"/>
      <c r="D8" s="14"/>
      <c r="E8" s="14"/>
      <c r="F8" s="14">
        <v>3.5</v>
      </c>
      <c r="G8" s="14"/>
      <c r="H8" s="14"/>
      <c r="I8" s="15" t="s">
        <v>158</v>
      </c>
    </row>
    <row r="9" spans="1:9" x14ac:dyDescent="0.25">
      <c r="A9" s="13"/>
      <c r="B9" s="14"/>
      <c r="C9" s="14"/>
      <c r="D9" s="14"/>
      <c r="E9" s="14"/>
      <c r="F9" s="14"/>
      <c r="G9" s="14"/>
      <c r="H9" s="14">
        <v>11.8</v>
      </c>
      <c r="I9" s="15" t="s">
        <v>159</v>
      </c>
    </row>
    <row r="10" spans="1:9" x14ac:dyDescent="0.25">
      <c r="A10" s="16"/>
      <c r="B10" s="17"/>
      <c r="C10" s="17"/>
      <c r="D10" s="17"/>
      <c r="E10" s="17"/>
      <c r="F10" s="17"/>
      <c r="G10" s="17"/>
      <c r="H10" s="17">
        <v>10.4</v>
      </c>
      <c r="I10" s="18" t="s">
        <v>150</v>
      </c>
    </row>
    <row r="11" spans="1:9" x14ac:dyDescent="0.25">
      <c r="A11" s="13"/>
      <c r="B11" s="14"/>
      <c r="C11" s="14"/>
      <c r="D11" s="14"/>
      <c r="E11" s="14"/>
      <c r="F11" s="14"/>
      <c r="G11" s="14"/>
      <c r="H11" s="17">
        <v>200</v>
      </c>
      <c r="I11" s="18" t="s">
        <v>151</v>
      </c>
    </row>
    <row r="12" spans="1:9" x14ac:dyDescent="0.25">
      <c r="A12" s="19">
        <f>SUBTOTAL(109,Таблица4[ТВ])</f>
        <v>293</v>
      </c>
      <c r="B12" s="20">
        <f>SUBTOTAL(109,Таблица4[Креатив])</f>
        <v>50</v>
      </c>
      <c r="C12" s="20">
        <f>SUBTOTAL(109,Таблица4[Радио])</f>
        <v>45</v>
      </c>
      <c r="D12" s="20">
        <f>SUBTOTAL(109,Таблица4[Пресса])</f>
        <v>79.5</v>
      </c>
      <c r="E12" s="20">
        <f>SUBTOTAL(109,Таблица4[Интернет])</f>
        <v>170</v>
      </c>
      <c r="F12" s="20"/>
      <c r="G12" s="20">
        <f>SUBTOTAL(109,Таблица4[ООН])</f>
        <v>122</v>
      </c>
      <c r="H12" s="20">
        <f>SUBTOTAL(109,Таблица4[Другое])</f>
        <v>222.2</v>
      </c>
      <c r="I12" s="21"/>
    </row>
    <row r="13" spans="1:9" x14ac:dyDescent="0.25">
      <c r="A13" t="s">
        <v>160</v>
      </c>
      <c r="I13">
        <f>SUM(Таблица4[[#Totals],[ТВ]:[Другое]])</f>
        <v>981.7</v>
      </c>
    </row>
    <row r="14" spans="1:9" x14ac:dyDescent="0.25">
      <c r="A14" t="s">
        <v>161</v>
      </c>
      <c r="I14">
        <f>SUM(G12,E12,D12,C12,A12)</f>
        <v>709.5</v>
      </c>
    </row>
    <row r="15" spans="1:9" x14ac:dyDescent="0.25">
      <c r="A15" t="s">
        <v>162</v>
      </c>
      <c r="I15">
        <v>1300</v>
      </c>
    </row>
    <row r="16" spans="1:9" x14ac:dyDescent="0.25">
      <c r="A16" t="s">
        <v>163</v>
      </c>
      <c r="I16" s="28">
        <f>I14/I15</f>
        <v>0.54576923076923078</v>
      </c>
    </row>
    <row r="18" spans="1:9" x14ac:dyDescent="0.25">
      <c r="A18" s="35" t="s">
        <v>354</v>
      </c>
    </row>
    <row r="19" spans="1:9" x14ac:dyDescent="0.25">
      <c r="A19" s="11" t="s">
        <v>0</v>
      </c>
      <c r="B19" s="11" t="s">
        <v>3</v>
      </c>
      <c r="C19" s="11" t="s">
        <v>10</v>
      </c>
      <c r="D19" s="11" t="s">
        <v>11</v>
      </c>
      <c r="E19" s="11" t="s">
        <v>2</v>
      </c>
      <c r="F19" s="11" t="s">
        <v>12</v>
      </c>
      <c r="G19" s="11" t="s">
        <v>8</v>
      </c>
      <c r="H19" s="11" t="s">
        <v>9</v>
      </c>
    </row>
    <row r="20" spans="1:9" x14ac:dyDescent="0.25">
      <c r="A20" s="34">
        <f>Таблица4[[#Totals],[ТВ]]/$I$13</f>
        <v>0.2984618518895793</v>
      </c>
      <c r="B20" s="34">
        <f>Таблица4[[#Totals],[Креатив]]/$I$13</f>
        <v>5.0932056636446975E-2</v>
      </c>
      <c r="C20" s="34">
        <f>Таблица4[[#Totals],[Радио]]/$I$13</f>
        <v>4.5838850972802277E-2</v>
      </c>
      <c r="D20" s="34">
        <f>Таблица4[[#Totals],[Пресса]]/$I$13</f>
        <v>8.0981970051950694E-2</v>
      </c>
      <c r="E20" s="34">
        <f>Таблица4[[#Totals],[Интернет]]/$I$13</f>
        <v>0.17316899256391971</v>
      </c>
      <c r="F20" s="34">
        <f>Таблица4[[#Totals],[SMM]]/$I$13</f>
        <v>0</v>
      </c>
      <c r="G20" s="34">
        <f>Таблица4[[#Totals],[ООН]]/$I$13</f>
        <v>0.12427421819293062</v>
      </c>
      <c r="H20" s="34">
        <f>Таблица4[[#Totals],[Другое]]/$I$13</f>
        <v>0.22634205969237037</v>
      </c>
      <c r="I20" s="34">
        <f>SUM(A20:H20)</f>
        <v>1</v>
      </c>
    </row>
    <row r="22" spans="1:9" x14ac:dyDescent="0.25">
      <c r="A22" s="35" t="s">
        <v>355</v>
      </c>
    </row>
    <row r="23" spans="1:9" x14ac:dyDescent="0.25">
      <c r="A23" s="11" t="s">
        <v>0</v>
      </c>
      <c r="C23" s="11" t="s">
        <v>10</v>
      </c>
      <c r="D23" s="11" t="s">
        <v>11</v>
      </c>
      <c r="E23" s="11" t="s">
        <v>2</v>
      </c>
      <c r="G23" s="11" t="s">
        <v>8</v>
      </c>
    </row>
    <row r="24" spans="1:9" x14ac:dyDescent="0.25">
      <c r="A24" s="34">
        <f>Таблица4[[#Totals],[ТВ]]/709.5</f>
        <v>0.41296687808315713</v>
      </c>
      <c r="C24" s="34">
        <f>Таблица4[[#Totals],[Радио]]/709.5</f>
        <v>6.3424947145877375E-2</v>
      </c>
      <c r="D24" s="34">
        <f>Таблица4[[#Totals],[Пресса]]/709.5</f>
        <v>0.11205073995771671</v>
      </c>
      <c r="E24" s="34">
        <f>Таблица4[[#Totals],[Интернет]]/709.5</f>
        <v>0.23960535588442566</v>
      </c>
      <c r="G24" s="34">
        <f>Таблица4[[#Totals],[ООН]]/709.5</f>
        <v>0.17195207892882311</v>
      </c>
      <c r="I24" s="34">
        <f>SUM(A24:H24)</f>
        <v>1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3" workbookViewId="0">
      <selection activeCell="H94" sqref="H94"/>
    </sheetView>
  </sheetViews>
  <sheetFormatPr defaultRowHeight="15" x14ac:dyDescent="0.25"/>
  <cols>
    <col min="2" max="2" width="14.28515625" customWidth="1"/>
  </cols>
  <sheetData>
    <row r="1" spans="1:6" x14ac:dyDescent="0.25">
      <c r="A1" s="32" t="s">
        <v>182</v>
      </c>
      <c r="B1" s="32" t="s">
        <v>183</v>
      </c>
      <c r="C1" s="32" t="s">
        <v>184</v>
      </c>
      <c r="D1" s="32" t="s">
        <v>185</v>
      </c>
      <c r="E1" s="32" t="s">
        <v>186</v>
      </c>
      <c r="F1" s="32" t="s">
        <v>187</v>
      </c>
    </row>
    <row r="2" spans="1:6" x14ac:dyDescent="0.25">
      <c r="A2" s="31">
        <v>1</v>
      </c>
      <c r="B2" s="31" t="s">
        <v>188</v>
      </c>
      <c r="C2" s="31">
        <v>9600</v>
      </c>
      <c r="D2" s="31">
        <v>10200</v>
      </c>
      <c r="E2" s="31">
        <v>9600</v>
      </c>
      <c r="F2" s="30" t="s">
        <v>189</v>
      </c>
    </row>
    <row r="3" spans="1:6" x14ac:dyDescent="0.25">
      <c r="A3" s="31">
        <v>2</v>
      </c>
      <c r="B3" s="31" t="s">
        <v>190</v>
      </c>
      <c r="C3" s="31">
        <v>8800</v>
      </c>
      <c r="D3" s="31">
        <v>8200</v>
      </c>
      <c r="E3" s="31">
        <v>7200</v>
      </c>
      <c r="F3" s="30" t="s">
        <v>191</v>
      </c>
    </row>
    <row r="4" spans="1:6" x14ac:dyDescent="0.25">
      <c r="A4" s="31">
        <v>3</v>
      </c>
      <c r="B4" s="31" t="s">
        <v>192</v>
      </c>
      <c r="C4" s="31">
        <v>2777</v>
      </c>
      <c r="D4" s="31">
        <v>2807</v>
      </c>
      <c r="E4" s="31">
        <v>2307</v>
      </c>
      <c r="F4" s="30" t="s">
        <v>193</v>
      </c>
    </row>
    <row r="5" spans="1:6" x14ac:dyDescent="0.25">
      <c r="A5" s="31">
        <v>4</v>
      </c>
      <c r="B5" s="31" t="s">
        <v>194</v>
      </c>
      <c r="C5" s="31">
        <v>2432</v>
      </c>
      <c r="D5" s="31">
        <v>2325</v>
      </c>
      <c r="E5" s="31"/>
      <c r="F5" s="30" t="s">
        <v>195</v>
      </c>
    </row>
    <row r="6" spans="1:6" x14ac:dyDescent="0.25">
      <c r="A6" s="31">
        <v>5</v>
      </c>
      <c r="B6" s="31" t="s">
        <v>196</v>
      </c>
      <c r="C6" s="31">
        <v>1478</v>
      </c>
      <c r="D6" s="31">
        <v>1259</v>
      </c>
      <c r="E6" s="31">
        <v>671</v>
      </c>
      <c r="F6" s="30" t="s">
        <v>197</v>
      </c>
    </row>
    <row r="7" spans="1:6" x14ac:dyDescent="0.25">
      <c r="A7" s="31">
        <v>6</v>
      </c>
      <c r="B7" s="31" t="s">
        <v>198</v>
      </c>
      <c r="C7" s="31">
        <v>1394</v>
      </c>
      <c r="D7" s="31">
        <v>1768</v>
      </c>
      <c r="E7" s="31">
        <v>1286</v>
      </c>
      <c r="F7" s="30" t="s">
        <v>199</v>
      </c>
    </row>
    <row r="8" spans="1:6" x14ac:dyDescent="0.25">
      <c r="A8" s="31">
        <v>7</v>
      </c>
      <c r="B8" s="31" t="s">
        <v>200</v>
      </c>
      <c r="C8" s="31">
        <v>1300</v>
      </c>
      <c r="D8" s="31">
        <v>1426</v>
      </c>
      <c r="E8" s="31">
        <v>943</v>
      </c>
      <c r="F8" s="30" t="s">
        <v>201</v>
      </c>
    </row>
    <row r="9" spans="1:6" x14ac:dyDescent="0.25">
      <c r="A9" s="31">
        <v>8</v>
      </c>
      <c r="B9" s="31" t="s">
        <v>202</v>
      </c>
      <c r="C9" s="31">
        <v>1230</v>
      </c>
      <c r="D9" s="31">
        <v>977</v>
      </c>
      <c r="E9" s="31">
        <v>609</v>
      </c>
      <c r="F9" s="30" t="s">
        <v>203</v>
      </c>
    </row>
    <row r="10" spans="1:6" x14ac:dyDescent="0.25">
      <c r="A10" s="31">
        <v>9</v>
      </c>
      <c r="B10" s="31" t="s">
        <v>204</v>
      </c>
      <c r="C10" s="31">
        <v>1195</v>
      </c>
      <c r="D10" s="31">
        <v>1009</v>
      </c>
      <c r="E10" s="31">
        <v>931</v>
      </c>
      <c r="F10" s="30" t="s">
        <v>205</v>
      </c>
    </row>
    <row r="11" spans="1:6" x14ac:dyDescent="0.25">
      <c r="A11" s="31">
        <v>10</v>
      </c>
      <c r="B11" s="31" t="s">
        <v>206</v>
      </c>
      <c r="C11" s="31">
        <v>1115</v>
      </c>
      <c r="D11" s="31">
        <v>1481</v>
      </c>
      <c r="E11" s="31">
        <v>1245</v>
      </c>
      <c r="F11" s="30" t="s">
        <v>207</v>
      </c>
    </row>
    <row r="12" spans="1:6" x14ac:dyDescent="0.25">
      <c r="A12" s="31">
        <v>11</v>
      </c>
      <c r="B12" s="31" t="s">
        <v>208</v>
      </c>
      <c r="C12" s="31">
        <v>1101</v>
      </c>
      <c r="D12" s="31">
        <v>1962</v>
      </c>
      <c r="E12" s="31">
        <v>1733</v>
      </c>
      <c r="F12" s="30" t="s">
        <v>209</v>
      </c>
    </row>
    <row r="13" spans="1:6" x14ac:dyDescent="0.25">
      <c r="A13" s="31">
        <v>12</v>
      </c>
      <c r="B13" s="31" t="s">
        <v>210</v>
      </c>
      <c r="C13" s="31">
        <v>1100</v>
      </c>
      <c r="D13" s="31">
        <v>711</v>
      </c>
      <c r="E13" s="31">
        <v>846</v>
      </c>
      <c r="F13" s="30" t="s">
        <v>211</v>
      </c>
    </row>
    <row r="14" spans="1:6" x14ac:dyDescent="0.25">
      <c r="A14" s="31">
        <v>13</v>
      </c>
      <c r="B14" s="31" t="s">
        <v>212</v>
      </c>
      <c r="C14" s="31">
        <v>956</v>
      </c>
      <c r="D14" s="31">
        <v>410</v>
      </c>
      <c r="E14" s="31">
        <v>37</v>
      </c>
      <c r="F14" s="30" t="s">
        <v>213</v>
      </c>
    </row>
    <row r="15" spans="1:6" x14ac:dyDescent="0.25">
      <c r="A15" s="31">
        <v>14</v>
      </c>
      <c r="B15" s="31" t="s">
        <v>214</v>
      </c>
      <c r="C15" s="31">
        <v>864</v>
      </c>
      <c r="D15" s="31">
        <v>1090</v>
      </c>
      <c r="E15" s="31">
        <v>728</v>
      </c>
      <c r="F15" s="30" t="s">
        <v>215</v>
      </c>
    </row>
    <row r="16" spans="1:6" x14ac:dyDescent="0.25">
      <c r="A16" s="31">
        <v>15</v>
      </c>
      <c r="B16" s="31" t="s">
        <v>216</v>
      </c>
      <c r="C16" s="31">
        <v>841</v>
      </c>
      <c r="D16" s="31">
        <v>571</v>
      </c>
      <c r="E16" s="31">
        <v>507</v>
      </c>
      <c r="F16" s="30" t="s">
        <v>217</v>
      </c>
    </row>
    <row r="17" spans="1:6" x14ac:dyDescent="0.25">
      <c r="A17" s="31">
        <v>16</v>
      </c>
      <c r="B17" s="31" t="s">
        <v>218</v>
      </c>
      <c r="C17" s="31">
        <v>804</v>
      </c>
      <c r="D17" s="31">
        <v>271</v>
      </c>
      <c r="E17" s="31">
        <v>451</v>
      </c>
      <c r="F17" s="30" t="s">
        <v>219</v>
      </c>
    </row>
    <row r="18" spans="1:6" x14ac:dyDescent="0.25">
      <c r="A18" s="31">
        <v>17</v>
      </c>
      <c r="B18" s="31" t="s">
        <v>220</v>
      </c>
      <c r="C18" s="31">
        <v>774</v>
      </c>
      <c r="D18" s="31">
        <v>935</v>
      </c>
      <c r="E18" s="31">
        <v>913</v>
      </c>
      <c r="F18" s="30" t="s">
        <v>221</v>
      </c>
    </row>
    <row r="19" spans="1:6" x14ac:dyDescent="0.25">
      <c r="A19" s="31">
        <v>18</v>
      </c>
      <c r="B19" s="31" t="s">
        <v>222</v>
      </c>
      <c r="C19" s="31">
        <v>679</v>
      </c>
      <c r="D19" s="31">
        <v>1074</v>
      </c>
      <c r="E19" s="31">
        <v>1128</v>
      </c>
      <c r="F19" s="30" t="s">
        <v>223</v>
      </c>
    </row>
    <row r="20" spans="1:6" x14ac:dyDescent="0.25">
      <c r="A20" s="31">
        <v>19</v>
      </c>
      <c r="B20" s="31" t="s">
        <v>224</v>
      </c>
      <c r="C20" s="31">
        <v>651</v>
      </c>
      <c r="D20" s="31">
        <v>655</v>
      </c>
      <c r="E20" s="31">
        <v>345</v>
      </c>
      <c r="F20" s="30" t="s">
        <v>225</v>
      </c>
    </row>
    <row r="21" spans="1:6" x14ac:dyDescent="0.25">
      <c r="A21" s="31">
        <v>20</v>
      </c>
      <c r="B21" s="31" t="s">
        <v>226</v>
      </c>
      <c r="C21" s="31">
        <v>610</v>
      </c>
      <c r="D21" s="31">
        <v>563</v>
      </c>
      <c r="E21" s="31">
        <v>635</v>
      </c>
      <c r="F21" s="30" t="s">
        <v>227</v>
      </c>
    </row>
    <row r="22" spans="1:6" x14ac:dyDescent="0.25">
      <c r="A22" s="31">
        <v>21</v>
      </c>
      <c r="B22" s="31" t="s">
        <v>228</v>
      </c>
      <c r="C22" s="31">
        <v>601</v>
      </c>
      <c r="D22" s="31">
        <v>516</v>
      </c>
      <c r="E22" s="31">
        <v>6</v>
      </c>
      <c r="F22" s="30" t="s">
        <v>229</v>
      </c>
    </row>
    <row r="23" spans="1:6" x14ac:dyDescent="0.25">
      <c r="A23" s="31">
        <v>22</v>
      </c>
      <c r="B23" s="31" t="s">
        <v>230</v>
      </c>
      <c r="C23" s="31">
        <v>540</v>
      </c>
      <c r="D23" s="31">
        <v>584</v>
      </c>
      <c r="E23" s="31">
        <v>451</v>
      </c>
      <c r="F23" s="30" t="s">
        <v>231</v>
      </c>
    </row>
    <row r="24" spans="1:6" x14ac:dyDescent="0.25">
      <c r="A24" s="31">
        <v>23</v>
      </c>
      <c r="B24" s="31" t="s">
        <v>232</v>
      </c>
      <c r="C24" s="31">
        <v>509</v>
      </c>
      <c r="D24" s="31">
        <v>366</v>
      </c>
      <c r="E24" s="31">
        <v>302</v>
      </c>
      <c r="F24" s="30" t="s">
        <v>233</v>
      </c>
    </row>
    <row r="25" spans="1:6" x14ac:dyDescent="0.25">
      <c r="A25" s="31">
        <v>24</v>
      </c>
      <c r="B25" s="31" t="s">
        <v>234</v>
      </c>
      <c r="C25" s="31">
        <v>476</v>
      </c>
      <c r="D25" s="31">
        <v>667</v>
      </c>
      <c r="E25" s="31">
        <v>301</v>
      </c>
      <c r="F25" s="30" t="s">
        <v>235</v>
      </c>
    </row>
    <row r="26" spans="1:6" x14ac:dyDescent="0.25">
      <c r="A26" s="31">
        <v>25</v>
      </c>
      <c r="B26" s="31" t="s">
        <v>236</v>
      </c>
      <c r="C26" s="31">
        <v>386</v>
      </c>
      <c r="D26" s="31">
        <v>1162</v>
      </c>
      <c r="E26" s="31">
        <v>791</v>
      </c>
      <c r="F26" s="30" t="s">
        <v>237</v>
      </c>
    </row>
    <row r="27" spans="1:6" x14ac:dyDescent="0.25">
      <c r="A27" s="31">
        <v>26</v>
      </c>
      <c r="B27" s="31" t="s">
        <v>238</v>
      </c>
      <c r="C27" s="31">
        <v>383</v>
      </c>
      <c r="D27" s="31">
        <v>337</v>
      </c>
      <c r="E27" s="31">
        <v>460</v>
      </c>
      <c r="F27" s="30" t="s">
        <v>239</v>
      </c>
    </row>
    <row r="28" spans="1:6" x14ac:dyDescent="0.25">
      <c r="A28" s="31">
        <v>27</v>
      </c>
      <c r="B28" s="31" t="s">
        <v>240</v>
      </c>
      <c r="C28" s="31">
        <v>315</v>
      </c>
      <c r="D28" s="31">
        <v>198</v>
      </c>
      <c r="E28" s="31">
        <v>162</v>
      </c>
      <c r="F28" s="30" t="s">
        <v>241</v>
      </c>
    </row>
    <row r="29" spans="1:6" x14ac:dyDescent="0.25">
      <c r="A29" s="31">
        <v>28</v>
      </c>
      <c r="B29" s="31" t="s">
        <v>242</v>
      </c>
      <c r="C29" s="31">
        <v>292</v>
      </c>
      <c r="D29" s="31">
        <v>167</v>
      </c>
      <c r="E29" s="31">
        <v>180</v>
      </c>
      <c r="F29" s="30" t="s">
        <v>243</v>
      </c>
    </row>
    <row r="30" spans="1:6" x14ac:dyDescent="0.25">
      <c r="A30" s="31">
        <v>29</v>
      </c>
      <c r="B30" s="31" t="s">
        <v>244</v>
      </c>
      <c r="C30" s="31">
        <v>283</v>
      </c>
      <c r="D30" s="31">
        <v>172</v>
      </c>
      <c r="E30" s="31">
        <v>97</v>
      </c>
      <c r="F30" s="30" t="s">
        <v>245</v>
      </c>
    </row>
    <row r="31" spans="1:6" x14ac:dyDescent="0.25">
      <c r="A31" s="31">
        <v>30</v>
      </c>
      <c r="B31" s="31" t="s">
        <v>246</v>
      </c>
      <c r="C31" s="31">
        <v>249</v>
      </c>
      <c r="D31" s="31">
        <v>260</v>
      </c>
      <c r="E31" s="31">
        <v>336</v>
      </c>
      <c r="F31" s="30" t="s">
        <v>247</v>
      </c>
    </row>
    <row r="32" spans="1:6" x14ac:dyDescent="0.25">
      <c r="A32" s="31">
        <v>31</v>
      </c>
      <c r="B32" s="31" t="s">
        <v>248</v>
      </c>
      <c r="C32" s="31">
        <v>239</v>
      </c>
      <c r="D32" s="31">
        <v>331</v>
      </c>
      <c r="E32" s="31">
        <v>273</v>
      </c>
      <c r="F32" s="30" t="s">
        <v>249</v>
      </c>
    </row>
    <row r="33" spans="1:6" x14ac:dyDescent="0.25">
      <c r="A33" s="31">
        <v>32</v>
      </c>
      <c r="B33" s="31" t="s">
        <v>250</v>
      </c>
      <c r="C33" s="31">
        <v>233</v>
      </c>
      <c r="D33" s="31">
        <v>180</v>
      </c>
      <c r="E33" s="31">
        <v>48</v>
      </c>
      <c r="F33" s="30" t="s">
        <v>251</v>
      </c>
    </row>
    <row r="34" spans="1:6" x14ac:dyDescent="0.25">
      <c r="A34" s="31">
        <v>33</v>
      </c>
      <c r="B34" s="31" t="s">
        <v>252</v>
      </c>
      <c r="C34" s="31">
        <v>232</v>
      </c>
      <c r="D34" s="31">
        <v>366</v>
      </c>
      <c r="E34" s="31">
        <v>238</v>
      </c>
      <c r="F34" s="30" t="s">
        <v>253</v>
      </c>
    </row>
    <row r="35" spans="1:6" x14ac:dyDescent="0.25">
      <c r="A35" s="31">
        <v>34</v>
      </c>
      <c r="B35" s="31" t="s">
        <v>254</v>
      </c>
      <c r="C35" s="31">
        <v>188</v>
      </c>
      <c r="D35" s="31">
        <v>137</v>
      </c>
      <c r="E35" s="31">
        <v>2</v>
      </c>
      <c r="F35" s="30" t="s">
        <v>255</v>
      </c>
    </row>
    <row r="36" spans="1:6" x14ac:dyDescent="0.25">
      <c r="A36" s="31">
        <v>35</v>
      </c>
      <c r="B36" s="31" t="s">
        <v>256</v>
      </c>
      <c r="C36" s="31">
        <v>184</v>
      </c>
      <c r="D36" s="31">
        <v>141</v>
      </c>
      <c r="E36" s="31">
        <v>170</v>
      </c>
      <c r="F36" s="30" t="s">
        <v>257</v>
      </c>
    </row>
    <row r="37" spans="1:6" x14ac:dyDescent="0.25">
      <c r="A37" s="31">
        <v>36</v>
      </c>
      <c r="B37" s="31" t="s">
        <v>258</v>
      </c>
      <c r="C37" s="31">
        <v>184</v>
      </c>
      <c r="D37" s="31">
        <v>141</v>
      </c>
      <c r="E37" s="31">
        <v>170</v>
      </c>
      <c r="F37" s="30" t="s">
        <v>259</v>
      </c>
    </row>
    <row r="38" spans="1:6" x14ac:dyDescent="0.25">
      <c r="A38" s="31">
        <v>37</v>
      </c>
      <c r="B38" s="31" t="s">
        <v>260</v>
      </c>
      <c r="C38" s="31">
        <v>168</v>
      </c>
      <c r="D38" s="31">
        <v>182</v>
      </c>
      <c r="E38" s="31">
        <v>126</v>
      </c>
      <c r="F38" s="30" t="s">
        <v>261</v>
      </c>
    </row>
    <row r="39" spans="1:6" x14ac:dyDescent="0.25">
      <c r="A39" s="31">
        <v>38</v>
      </c>
      <c r="B39" s="31" t="s">
        <v>262</v>
      </c>
      <c r="C39" s="31">
        <v>161</v>
      </c>
      <c r="D39" s="31">
        <v>195</v>
      </c>
      <c r="E39" s="31">
        <v>209</v>
      </c>
      <c r="F39" s="30" t="s">
        <v>263</v>
      </c>
    </row>
    <row r="40" spans="1:6" x14ac:dyDescent="0.25">
      <c r="A40" s="31">
        <v>39</v>
      </c>
      <c r="B40" s="31" t="s">
        <v>264</v>
      </c>
      <c r="C40" s="31">
        <v>158</v>
      </c>
      <c r="D40" s="31">
        <v>140</v>
      </c>
      <c r="E40" s="31">
        <v>121</v>
      </c>
      <c r="F40" s="30" t="s">
        <v>265</v>
      </c>
    </row>
    <row r="41" spans="1:6" x14ac:dyDescent="0.25">
      <c r="A41" s="31">
        <v>40</v>
      </c>
      <c r="B41" s="31" t="s">
        <v>266</v>
      </c>
      <c r="C41" s="31">
        <v>152</v>
      </c>
      <c r="D41" s="31">
        <v>317</v>
      </c>
      <c r="E41" s="31">
        <v>258</v>
      </c>
      <c r="F41" s="30" t="s">
        <v>267</v>
      </c>
    </row>
    <row r="42" spans="1:6" x14ac:dyDescent="0.25">
      <c r="A42" s="31">
        <v>41</v>
      </c>
      <c r="B42" s="31" t="s">
        <v>268</v>
      </c>
      <c r="C42" s="31">
        <v>139</v>
      </c>
      <c r="D42" s="31">
        <v>81</v>
      </c>
      <c r="E42" s="31">
        <v>85</v>
      </c>
      <c r="F42" s="30" t="s">
        <v>269</v>
      </c>
    </row>
    <row r="43" spans="1:6" x14ac:dyDescent="0.25">
      <c r="A43" s="31">
        <v>42</v>
      </c>
      <c r="B43" s="31" t="s">
        <v>270</v>
      </c>
      <c r="C43" s="31">
        <v>136</v>
      </c>
      <c r="D43" s="31">
        <v>35</v>
      </c>
      <c r="E43" s="31">
        <v>35</v>
      </c>
      <c r="F43" s="30" t="s">
        <v>271</v>
      </c>
    </row>
    <row r="44" spans="1:6" x14ac:dyDescent="0.25">
      <c r="A44" s="31">
        <v>43</v>
      </c>
      <c r="B44" s="31" t="s">
        <v>272</v>
      </c>
      <c r="C44" s="31">
        <v>132</v>
      </c>
      <c r="D44" s="31">
        <v>82</v>
      </c>
      <c r="E44" s="31">
        <v>23</v>
      </c>
      <c r="F44" s="30" t="s">
        <v>273</v>
      </c>
    </row>
    <row r="45" spans="1:6" x14ac:dyDescent="0.25">
      <c r="A45" s="31">
        <v>44</v>
      </c>
      <c r="B45" s="31" t="s">
        <v>274</v>
      </c>
      <c r="C45" s="31">
        <v>128</v>
      </c>
      <c r="D45" s="31">
        <v>134</v>
      </c>
      <c r="E45" s="31">
        <v>101</v>
      </c>
      <c r="F45" s="30" t="s">
        <v>275</v>
      </c>
    </row>
    <row r="46" spans="1:6" x14ac:dyDescent="0.25">
      <c r="A46" s="31">
        <v>45</v>
      </c>
      <c r="B46" s="31" t="s">
        <v>276</v>
      </c>
      <c r="C46" s="31">
        <v>122</v>
      </c>
      <c r="D46" s="31">
        <v>192</v>
      </c>
      <c r="E46" s="31">
        <v>121</v>
      </c>
      <c r="F46" s="30" t="s">
        <v>277</v>
      </c>
    </row>
    <row r="47" spans="1:6" x14ac:dyDescent="0.25">
      <c r="A47" s="31">
        <v>46</v>
      </c>
      <c r="B47" s="31" t="s">
        <v>278</v>
      </c>
      <c r="C47" s="31">
        <v>118</v>
      </c>
      <c r="D47" s="31">
        <v>75</v>
      </c>
      <c r="E47" s="31">
        <v>69</v>
      </c>
      <c r="F47" s="30" t="s">
        <v>279</v>
      </c>
    </row>
    <row r="48" spans="1:6" x14ac:dyDescent="0.25">
      <c r="A48" s="31">
        <v>47</v>
      </c>
      <c r="B48" s="31" t="s">
        <v>280</v>
      </c>
      <c r="C48" s="31">
        <v>115</v>
      </c>
      <c r="D48" s="31">
        <v>120</v>
      </c>
      <c r="E48" s="31">
        <v>34</v>
      </c>
      <c r="F48" s="30" t="s">
        <v>281</v>
      </c>
    </row>
    <row r="49" spans="1:6" x14ac:dyDescent="0.25">
      <c r="A49" s="31">
        <v>48</v>
      </c>
      <c r="B49" s="31" t="s">
        <v>282</v>
      </c>
      <c r="C49" s="31">
        <v>110</v>
      </c>
      <c r="D49" s="31">
        <v>46</v>
      </c>
      <c r="E49" s="31">
        <v>29</v>
      </c>
      <c r="F49" s="30" t="s">
        <v>283</v>
      </c>
    </row>
    <row r="50" spans="1:6" x14ac:dyDescent="0.25">
      <c r="A50" s="31">
        <v>49</v>
      </c>
      <c r="B50" s="31" t="s">
        <v>284</v>
      </c>
      <c r="C50" s="31">
        <v>106</v>
      </c>
      <c r="D50" s="31">
        <v>142</v>
      </c>
      <c r="E50" s="31">
        <v>92</v>
      </c>
      <c r="F50" s="30" t="s">
        <v>285</v>
      </c>
    </row>
    <row r="51" spans="1:6" x14ac:dyDescent="0.25">
      <c r="A51" s="31">
        <v>50</v>
      </c>
      <c r="B51" s="31" t="s">
        <v>286</v>
      </c>
      <c r="C51" s="31">
        <v>97</v>
      </c>
      <c r="D51" s="31">
        <v>187</v>
      </c>
      <c r="E51" s="31">
        <v>374</v>
      </c>
      <c r="F51" s="30" t="s">
        <v>287</v>
      </c>
    </row>
    <row r="52" spans="1:6" x14ac:dyDescent="0.25">
      <c r="A52" s="31">
        <v>51</v>
      </c>
      <c r="B52" s="31" t="s">
        <v>288</v>
      </c>
      <c r="C52" s="31">
        <v>92</v>
      </c>
      <c r="D52" s="31">
        <v>104</v>
      </c>
      <c r="E52" s="31">
        <v>121</v>
      </c>
      <c r="F52" s="30" t="s">
        <v>289</v>
      </c>
    </row>
    <row r="53" spans="1:6" x14ac:dyDescent="0.25">
      <c r="A53" s="31">
        <v>52</v>
      </c>
      <c r="B53" s="31" t="s">
        <v>290</v>
      </c>
      <c r="C53" s="31">
        <v>89</v>
      </c>
      <c r="D53" s="31">
        <v>39</v>
      </c>
      <c r="E53" s="31">
        <v>34</v>
      </c>
      <c r="F53" s="30" t="s">
        <v>291</v>
      </c>
    </row>
    <row r="54" spans="1:6" x14ac:dyDescent="0.25">
      <c r="A54" s="31">
        <v>53</v>
      </c>
      <c r="B54" s="31" t="s">
        <v>292</v>
      </c>
      <c r="C54" s="31">
        <v>80</v>
      </c>
      <c r="D54" s="31">
        <v>58</v>
      </c>
      <c r="E54" s="31">
        <v>55</v>
      </c>
      <c r="F54" s="30" t="s">
        <v>293</v>
      </c>
    </row>
    <row r="55" spans="1:6" x14ac:dyDescent="0.25">
      <c r="A55" s="31">
        <v>54</v>
      </c>
      <c r="B55" s="31" t="s">
        <v>294</v>
      </c>
      <c r="C55" s="31">
        <v>75</v>
      </c>
      <c r="D55" s="31">
        <v>86</v>
      </c>
      <c r="E55" s="31">
        <v>62</v>
      </c>
      <c r="F55" s="30" t="s">
        <v>295</v>
      </c>
    </row>
    <row r="56" spans="1:6" x14ac:dyDescent="0.25">
      <c r="A56" s="31">
        <v>55</v>
      </c>
      <c r="B56" s="31" t="s">
        <v>296</v>
      </c>
      <c r="C56" s="31">
        <v>68</v>
      </c>
      <c r="D56" s="31">
        <v>94</v>
      </c>
      <c r="E56" s="31">
        <v>180</v>
      </c>
      <c r="F56" s="30" t="s">
        <v>297</v>
      </c>
    </row>
    <row r="57" spans="1:6" x14ac:dyDescent="0.25">
      <c r="A57" s="31">
        <v>56</v>
      </c>
      <c r="B57" s="31" t="s">
        <v>298</v>
      </c>
      <c r="C57" s="31">
        <v>62</v>
      </c>
      <c r="D57" s="31">
        <v>57</v>
      </c>
      <c r="E57" s="31">
        <v>39</v>
      </c>
      <c r="F57" s="30" t="s">
        <v>299</v>
      </c>
    </row>
    <row r="58" spans="1:6" x14ac:dyDescent="0.25">
      <c r="A58" s="31">
        <v>57</v>
      </c>
      <c r="B58" s="31" t="s">
        <v>300</v>
      </c>
      <c r="C58" s="31">
        <v>58</v>
      </c>
      <c r="D58" s="31">
        <v>100</v>
      </c>
      <c r="E58" s="31">
        <v>106</v>
      </c>
      <c r="F58" s="30" t="s">
        <v>301</v>
      </c>
    </row>
    <row r="59" spans="1:6" x14ac:dyDescent="0.25">
      <c r="A59" s="31">
        <v>58</v>
      </c>
      <c r="B59" s="31" t="s">
        <v>302</v>
      </c>
      <c r="C59" s="31">
        <v>52</v>
      </c>
      <c r="D59" s="31">
        <v>42</v>
      </c>
      <c r="E59" s="31">
        <v>63</v>
      </c>
      <c r="F59" s="30" t="s">
        <v>303</v>
      </c>
    </row>
    <row r="60" spans="1:6" x14ac:dyDescent="0.25">
      <c r="A60" s="31">
        <v>59</v>
      </c>
      <c r="B60" s="31" t="s">
        <v>304</v>
      </c>
      <c r="C60" s="31">
        <v>44</v>
      </c>
      <c r="D60" s="31">
        <v>133</v>
      </c>
      <c r="E60" s="31">
        <v>142</v>
      </c>
      <c r="F60" s="30" t="s">
        <v>305</v>
      </c>
    </row>
    <row r="61" spans="1:6" x14ac:dyDescent="0.25">
      <c r="A61" s="31">
        <v>60</v>
      </c>
      <c r="B61" s="31" t="s">
        <v>306</v>
      </c>
      <c r="C61" s="31">
        <v>39</v>
      </c>
      <c r="D61" s="31">
        <v>27</v>
      </c>
      <c r="E61" s="31">
        <v>25</v>
      </c>
      <c r="F61" s="30" t="s">
        <v>307</v>
      </c>
    </row>
    <row r="62" spans="1:6" x14ac:dyDescent="0.25">
      <c r="A62" s="31">
        <v>61</v>
      </c>
      <c r="B62" s="31" t="s">
        <v>308</v>
      </c>
      <c r="C62" s="31">
        <v>36</v>
      </c>
      <c r="D62" s="31">
        <v>29</v>
      </c>
      <c r="E62" s="31">
        <v>26</v>
      </c>
      <c r="F62" s="30" t="s">
        <v>309</v>
      </c>
    </row>
    <row r="63" spans="1:6" x14ac:dyDescent="0.25">
      <c r="A63" s="31">
        <v>62</v>
      </c>
      <c r="B63" s="31" t="s">
        <v>310</v>
      </c>
      <c r="C63" s="31">
        <v>35</v>
      </c>
      <c r="D63" s="31">
        <v>64</v>
      </c>
      <c r="E63" s="31">
        <v>81</v>
      </c>
      <c r="F63" s="30" t="s">
        <v>311</v>
      </c>
    </row>
    <row r="64" spans="1:6" x14ac:dyDescent="0.25">
      <c r="A64" s="31">
        <v>63</v>
      </c>
      <c r="B64" s="31" t="s">
        <v>312</v>
      </c>
      <c r="C64" s="31">
        <v>34</v>
      </c>
      <c r="D64" s="31">
        <v>45</v>
      </c>
      <c r="E64" s="31">
        <v>29</v>
      </c>
      <c r="F64" s="30" t="s">
        <v>313</v>
      </c>
    </row>
    <row r="65" spans="1:6" x14ac:dyDescent="0.25">
      <c r="A65" s="31">
        <v>64</v>
      </c>
      <c r="B65" s="31" t="s">
        <v>314</v>
      </c>
      <c r="C65" s="31">
        <v>34</v>
      </c>
      <c r="D65" s="31">
        <v>17</v>
      </c>
      <c r="E65" s="31">
        <v>11</v>
      </c>
      <c r="F65" s="30" t="s">
        <v>315</v>
      </c>
    </row>
    <row r="66" spans="1:6" x14ac:dyDescent="0.25">
      <c r="A66" s="31">
        <v>65</v>
      </c>
      <c r="B66" s="31" t="s">
        <v>316</v>
      </c>
      <c r="C66" s="31">
        <v>34</v>
      </c>
      <c r="D66" s="31">
        <v>33</v>
      </c>
      <c r="E66" s="31">
        <v>32</v>
      </c>
      <c r="F66" s="30" t="s">
        <v>317</v>
      </c>
    </row>
    <row r="67" spans="1:6" x14ac:dyDescent="0.25">
      <c r="A67" s="31">
        <v>66</v>
      </c>
      <c r="B67" s="31" t="s">
        <v>318</v>
      </c>
      <c r="C67" s="31">
        <v>33</v>
      </c>
      <c r="D67" s="31">
        <v>0</v>
      </c>
      <c r="E67" s="31"/>
      <c r="F67" s="30" t="s">
        <v>319</v>
      </c>
    </row>
    <row r="68" spans="1:6" x14ac:dyDescent="0.25">
      <c r="A68" s="31">
        <v>67</v>
      </c>
      <c r="B68" s="31" t="s">
        <v>320</v>
      </c>
      <c r="C68" s="31">
        <v>32</v>
      </c>
      <c r="D68" s="31">
        <v>44</v>
      </c>
      <c r="E68" s="31">
        <v>34</v>
      </c>
      <c r="F68" s="30" t="s">
        <v>321</v>
      </c>
    </row>
    <row r="69" spans="1:6" x14ac:dyDescent="0.25">
      <c r="A69" s="31">
        <v>68</v>
      </c>
      <c r="B69" s="31" t="s">
        <v>322</v>
      </c>
      <c r="C69" s="31">
        <v>27</v>
      </c>
      <c r="D69" s="31">
        <v>49</v>
      </c>
      <c r="E69" s="31">
        <v>38</v>
      </c>
      <c r="F69" s="30" t="s">
        <v>323</v>
      </c>
    </row>
    <row r="70" spans="1:6" x14ac:dyDescent="0.25">
      <c r="A70" s="31">
        <v>69</v>
      </c>
      <c r="B70" s="31" t="s">
        <v>324</v>
      </c>
      <c r="C70" s="31">
        <v>21</v>
      </c>
      <c r="D70" s="31">
        <v>120</v>
      </c>
      <c r="E70" s="31">
        <v>65</v>
      </c>
      <c r="F70" s="30" t="s">
        <v>325</v>
      </c>
    </row>
    <row r="71" spans="1:6" x14ac:dyDescent="0.25">
      <c r="A71" s="31">
        <v>70</v>
      </c>
      <c r="B71" s="31" t="s">
        <v>326</v>
      </c>
      <c r="C71" s="31">
        <v>20</v>
      </c>
      <c r="D71" s="31">
        <v>35</v>
      </c>
      <c r="E71" s="31">
        <v>15</v>
      </c>
      <c r="F71" s="30" t="s">
        <v>327</v>
      </c>
    </row>
    <row r="72" spans="1:6" x14ac:dyDescent="0.25">
      <c r="A72" s="31">
        <v>71</v>
      </c>
      <c r="B72" s="31" t="s">
        <v>328</v>
      </c>
      <c r="C72" s="31">
        <v>19</v>
      </c>
      <c r="D72" s="31">
        <v>19</v>
      </c>
      <c r="E72" s="31">
        <v>13</v>
      </c>
      <c r="F72" s="30" t="s">
        <v>329</v>
      </c>
    </row>
    <row r="73" spans="1:6" x14ac:dyDescent="0.25">
      <c r="A73" s="31">
        <v>72</v>
      </c>
      <c r="B73" s="31" t="s">
        <v>330</v>
      </c>
      <c r="C73" s="31">
        <v>15</v>
      </c>
      <c r="D73" s="31">
        <v>23</v>
      </c>
      <c r="E73" s="31">
        <v>49</v>
      </c>
      <c r="F73" s="30" t="s">
        <v>331</v>
      </c>
    </row>
    <row r="74" spans="1:6" x14ac:dyDescent="0.25">
      <c r="A74" s="31">
        <v>73</v>
      </c>
      <c r="B74" s="31" t="s">
        <v>332</v>
      </c>
      <c r="C74" s="31">
        <v>14</v>
      </c>
      <c r="D74" s="31">
        <v>20</v>
      </c>
      <c r="E74" s="31">
        <v>14</v>
      </c>
      <c r="F74" s="30" t="s">
        <v>333</v>
      </c>
    </row>
    <row r="75" spans="1:6" x14ac:dyDescent="0.25">
      <c r="A75" s="31">
        <v>74</v>
      </c>
      <c r="B75" s="31" t="s">
        <v>334</v>
      </c>
      <c r="C75" s="31">
        <v>13</v>
      </c>
      <c r="D75" s="31">
        <v>3</v>
      </c>
      <c r="E75" s="31">
        <v>15</v>
      </c>
      <c r="F75" s="30" t="s">
        <v>335</v>
      </c>
    </row>
    <row r="76" spans="1:6" x14ac:dyDescent="0.25">
      <c r="A76" s="31">
        <v>75</v>
      </c>
      <c r="B76" s="31" t="s">
        <v>336</v>
      </c>
      <c r="C76" s="31">
        <v>13</v>
      </c>
      <c r="D76" s="31">
        <v>23</v>
      </c>
      <c r="E76" s="31">
        <v>20</v>
      </c>
      <c r="F76" s="30" t="s">
        <v>337</v>
      </c>
    </row>
    <row r="77" spans="1:6" x14ac:dyDescent="0.25">
      <c r="A77" s="31">
        <v>76</v>
      </c>
      <c r="B77" s="31" t="s">
        <v>338</v>
      </c>
      <c r="C77" s="31">
        <v>9</v>
      </c>
      <c r="D77" s="31">
        <v>19</v>
      </c>
      <c r="E77" s="31">
        <v>155</v>
      </c>
      <c r="F77" s="30" t="s">
        <v>339</v>
      </c>
    </row>
    <row r="78" spans="1:6" x14ac:dyDescent="0.25">
      <c r="A78" s="31">
        <v>77</v>
      </c>
      <c r="B78" s="31" t="s">
        <v>340</v>
      </c>
      <c r="C78" s="31">
        <v>7</v>
      </c>
      <c r="D78" s="31">
        <v>6</v>
      </c>
      <c r="E78" s="31">
        <v>1</v>
      </c>
      <c r="F78" s="30" t="s">
        <v>341</v>
      </c>
    </row>
    <row r="79" spans="1:6" x14ac:dyDescent="0.25">
      <c r="A79" s="31">
        <v>78</v>
      </c>
      <c r="B79" s="31" t="s">
        <v>342</v>
      </c>
      <c r="C79" s="31">
        <v>7</v>
      </c>
      <c r="D79" s="31">
        <v>14</v>
      </c>
      <c r="E79" s="31">
        <v>8</v>
      </c>
      <c r="F79" s="30" t="s">
        <v>343</v>
      </c>
    </row>
    <row r="80" spans="1:6" x14ac:dyDescent="0.25">
      <c r="A80" s="31">
        <v>79</v>
      </c>
      <c r="B80" s="31" t="s">
        <v>344</v>
      </c>
      <c r="C80" s="31">
        <v>6</v>
      </c>
      <c r="D80" s="31">
        <v>6</v>
      </c>
      <c r="E80" s="31">
        <v>12</v>
      </c>
      <c r="F80" s="30" t="s">
        <v>345</v>
      </c>
    </row>
    <row r="81" spans="1:6" x14ac:dyDescent="0.25">
      <c r="A81" s="31">
        <v>80</v>
      </c>
      <c r="B81" s="31" t="s">
        <v>346</v>
      </c>
      <c r="C81" s="31">
        <v>6</v>
      </c>
      <c r="D81" s="31">
        <v>20</v>
      </c>
      <c r="E81" s="31">
        <v>42</v>
      </c>
      <c r="F81" s="30" t="s">
        <v>347</v>
      </c>
    </row>
    <row r="82" spans="1:6" x14ac:dyDescent="0.25">
      <c r="A82" s="30">
        <v>81</v>
      </c>
      <c r="B82" s="31" t="s">
        <v>348</v>
      </c>
      <c r="C82" s="31">
        <v>5</v>
      </c>
      <c r="D82" s="31">
        <v>3</v>
      </c>
      <c r="E82" s="31">
        <v>5</v>
      </c>
      <c r="F82" s="30" t="s">
        <v>349</v>
      </c>
    </row>
    <row r="83" spans="1:6" x14ac:dyDescent="0.25">
      <c r="A83" s="31"/>
      <c r="B83" s="32" t="s">
        <v>350</v>
      </c>
      <c r="C83" s="32">
        <f>SUM(C2:C82)</f>
        <v>47916</v>
      </c>
      <c r="D83" s="32">
        <v>48679</v>
      </c>
      <c r="E83" s="32">
        <v>39271</v>
      </c>
      <c r="F83" s="30"/>
    </row>
    <row r="84" spans="1:6" x14ac:dyDescent="0.25">
      <c r="A84" s="30" t="s">
        <v>351</v>
      </c>
      <c r="B84" s="30"/>
      <c r="C84" s="30"/>
      <c r="D84" s="30"/>
      <c r="E84" s="30"/>
      <c r="F84" s="30"/>
    </row>
    <row r="85" spans="1:6" x14ac:dyDescent="0.25">
      <c r="A85" s="33" t="s">
        <v>352</v>
      </c>
      <c r="B85" s="30"/>
      <c r="C85" s="30"/>
      <c r="D85" s="30"/>
      <c r="E85" s="30"/>
      <c r="F85" s="30"/>
    </row>
    <row r="86" spans="1:6" x14ac:dyDescent="0.25">
      <c r="A86" s="33" t="s">
        <v>353</v>
      </c>
      <c r="B86" s="30"/>
      <c r="C86" s="30"/>
      <c r="D86" s="30"/>
      <c r="E86" s="30"/>
      <c r="F86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Оценка рынка</vt:lpstr>
      <vt:lpstr>ВТБ_24</vt:lpstr>
      <vt:lpstr>Лето</vt:lpstr>
      <vt:lpstr>РСБ</vt:lpstr>
      <vt:lpstr>БМ</vt:lpstr>
      <vt:lpstr>Банки_МСФО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2015-08-19T15:35:58Z</dcterms:created>
  <dcterms:modified xsi:type="dcterms:W3CDTF">2015-08-31T09:50:57Z</dcterms:modified>
</cp:coreProperties>
</file>